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updateLinks="always" defaultThemeVersion="124226"/>
  <bookViews>
    <workbookView xWindow="1440" yWindow="255" windowWidth="13530" windowHeight="6150" tabRatio="864" firstSheet="14" activeTab="19"/>
  </bookViews>
  <sheets>
    <sheet name="##BookParameter##" sheetId="4" state="veryHidden" r:id="rId1"/>
    <sheet name="表名" sheetId="23" r:id="rId2"/>
    <sheet name="目录及填表说明" sheetId="24" r:id="rId3"/>
    <sheet name="表2.1 出售物业预算执行总表" sheetId="34" r:id="rId4"/>
    <sheet name="表2.2 净利润和净利率分析表（出售）" sheetId="32" r:id="rId5"/>
    <sheet name="2.3 成本汇总表-出售" sheetId="33" r:id="rId6"/>
    <sheet name="2.4 销售分析表（出售）" sheetId="36" r:id="rId7"/>
    <sheet name="2.5 利润执行表（出售）" sheetId="12" r:id="rId8"/>
    <sheet name="2.5.1单方成本(链接至调整表）" sheetId="15" r:id="rId9"/>
    <sheet name="表1.3.1.1单方成本调整表" sheetId="53" r:id="rId10"/>
    <sheet name="表1.3.2土增税计算模板" sheetId="54" r:id="rId11"/>
    <sheet name="2.5.2 毛利及净利差异分析表(出售）" sheetId="47" r:id="rId12"/>
    <sheet name="表2.6 销售执行表（出售）" sheetId="11" r:id="rId13"/>
    <sheet name="表2.7 成本控制表(出售)" sheetId="39" r:id="rId14"/>
    <sheet name="表2.8 现金流量执行表(出售)" sheetId="42" r:id="rId15"/>
    <sheet name="2.3.1 成本汇总表-自持" sheetId="52" r:id="rId16"/>
    <sheet name="表2.9 利润预算执行表(自持)" sheetId="43" r:id="rId17"/>
    <sheet name="表2.10销售预算执行表(自持)" sheetId="44" r:id="rId18"/>
    <sheet name="表2.11 成本预算执行表(自持)" sheetId="45" r:id="rId19"/>
    <sheet name="表2.12 现金流量预算执行表(自持)" sheetId="46" r:id="rId20"/>
  </sheets>
  <definedNames>
    <definedName name="_xlnm.Print_Area" localSheetId="12">'表2.6 销售执行表（出售）'!$A$2:$AE$186</definedName>
    <definedName name="_xlnm.Print_Area" localSheetId="1">表名!$A$1:$N$36</definedName>
    <definedName name="表1.1">目录及填表说明!$C$7</definedName>
  </definedNames>
  <calcPr calcId="145621"/>
</workbook>
</file>

<file path=xl/calcChain.xml><?xml version="1.0" encoding="utf-8"?>
<calcChain xmlns="http://schemas.openxmlformats.org/spreadsheetml/2006/main">
  <c r="AD11" i="42" l="1"/>
  <c r="AD12" i="42"/>
  <c r="AH14" i="36"/>
  <c r="AG14" i="36"/>
  <c r="AH13" i="36"/>
  <c r="AG13" i="36"/>
  <c r="AH43" i="34"/>
  <c r="AG43" i="34"/>
  <c r="AE43" i="34"/>
  <c r="AD43" i="34"/>
  <c r="AB43" i="34"/>
  <c r="AA43" i="34"/>
  <c r="Z43" i="34"/>
  <c r="Y43" i="34"/>
  <c r="X43" i="34"/>
  <c r="W43" i="34"/>
  <c r="V43" i="34"/>
  <c r="U43" i="34"/>
  <c r="S43" i="34"/>
  <c r="R43" i="34"/>
  <c r="Q43" i="34"/>
  <c r="P43" i="34"/>
  <c r="O43" i="34"/>
  <c r="N43" i="34"/>
  <c r="M43" i="34"/>
  <c r="L43" i="34"/>
  <c r="K43" i="34"/>
  <c r="AC57" i="12"/>
  <c r="AB57" i="12"/>
  <c r="Z57" i="12"/>
  <c r="Y57" i="12"/>
  <c r="W57" i="12"/>
  <c r="V57" i="12"/>
  <c r="U57" i="12"/>
  <c r="T57" i="12"/>
  <c r="S57" i="12"/>
  <c r="R57" i="12"/>
  <c r="Q57" i="12"/>
  <c r="P57" i="12"/>
  <c r="N57" i="12"/>
  <c r="M57" i="12"/>
  <c r="L57" i="12"/>
  <c r="K57" i="12"/>
  <c r="J57" i="12"/>
  <c r="I57" i="12"/>
  <c r="H57" i="12"/>
  <c r="G57" i="12"/>
  <c r="F57" i="12"/>
  <c r="E57" i="12"/>
  <c r="J43" i="34"/>
  <c r="AE47" i="12"/>
  <c r="D9" i="33"/>
  <c r="Z9" i="33" s="1"/>
  <c r="E9" i="33"/>
  <c r="AA9" i="33" s="1"/>
  <c r="F9" i="33"/>
  <c r="G9" i="33"/>
  <c r="AC9" i="33" s="1"/>
  <c r="H9" i="33"/>
  <c r="AD9" i="33" s="1"/>
  <c r="I9" i="33"/>
  <c r="AE9" i="33" s="1"/>
  <c r="J9" i="33"/>
  <c r="K9" i="33"/>
  <c r="AG9" i="33" s="1"/>
  <c r="L9" i="33"/>
  <c r="AH9" i="33" s="1"/>
  <c r="M9" i="33"/>
  <c r="AI9" i="33" s="1"/>
  <c r="N9" i="33"/>
  <c r="AB9" i="33"/>
  <c r="AF9" i="33"/>
  <c r="AJ9" i="33" l="1"/>
  <c r="W64" i="15" l="1"/>
  <c r="V64" i="15"/>
  <c r="U64" i="15"/>
  <c r="T64" i="15"/>
  <c r="S64" i="15"/>
  <c r="R64" i="15"/>
  <c r="Q64" i="15"/>
  <c r="W63" i="15"/>
  <c r="V63" i="15"/>
  <c r="U63" i="15"/>
  <c r="T63" i="15"/>
  <c r="S63" i="15"/>
  <c r="R63" i="15"/>
  <c r="Q63" i="15"/>
  <c r="W62" i="15"/>
  <c r="V62" i="15"/>
  <c r="U62" i="15"/>
  <c r="T62" i="15"/>
  <c r="S62" i="15"/>
  <c r="R62" i="15"/>
  <c r="Q62" i="15"/>
  <c r="N64" i="15"/>
  <c r="M64" i="15"/>
  <c r="L64" i="15"/>
  <c r="K64" i="15"/>
  <c r="J64" i="15"/>
  <c r="N63" i="15"/>
  <c r="M63" i="15"/>
  <c r="L63" i="15"/>
  <c r="K63" i="15"/>
  <c r="J63" i="15"/>
  <c r="N62" i="15"/>
  <c r="M62" i="15"/>
  <c r="L62" i="15"/>
  <c r="K62" i="15"/>
  <c r="J62" i="15"/>
  <c r="W60" i="15"/>
  <c r="V60" i="15"/>
  <c r="U60" i="15"/>
  <c r="T60" i="15"/>
  <c r="S60" i="15"/>
  <c r="R60" i="15"/>
  <c r="Q60" i="15"/>
  <c r="W59" i="15"/>
  <c r="V59" i="15"/>
  <c r="U59" i="15"/>
  <c r="T59" i="15"/>
  <c r="S59" i="15"/>
  <c r="R59" i="15"/>
  <c r="Q59" i="15"/>
  <c r="W58" i="15"/>
  <c r="V58" i="15"/>
  <c r="U58" i="15"/>
  <c r="T58" i="15"/>
  <c r="S58" i="15"/>
  <c r="R58" i="15"/>
  <c r="Q58" i="15"/>
  <c r="W57" i="15"/>
  <c r="V57" i="15"/>
  <c r="U57" i="15"/>
  <c r="T57" i="15"/>
  <c r="S57" i="15"/>
  <c r="R57" i="15"/>
  <c r="Q57" i="15"/>
  <c r="N60" i="15"/>
  <c r="M60" i="15"/>
  <c r="L60" i="15"/>
  <c r="K60" i="15"/>
  <c r="J60" i="15"/>
  <c r="N59" i="15"/>
  <c r="M59" i="15"/>
  <c r="L59" i="15"/>
  <c r="K59" i="15"/>
  <c r="J59" i="15"/>
  <c r="N58" i="15"/>
  <c r="M58" i="15"/>
  <c r="L58" i="15"/>
  <c r="K58" i="15"/>
  <c r="J58" i="15"/>
  <c r="N57" i="15"/>
  <c r="M57" i="15"/>
  <c r="L57" i="15"/>
  <c r="K57" i="15"/>
  <c r="J57" i="15"/>
  <c r="W55" i="15"/>
  <c r="V55" i="15"/>
  <c r="U55" i="15"/>
  <c r="T55" i="15"/>
  <c r="S55" i="15"/>
  <c r="R55" i="15"/>
  <c r="Q55" i="15"/>
  <c r="W54" i="15"/>
  <c r="V54" i="15"/>
  <c r="U54" i="15"/>
  <c r="T54" i="15"/>
  <c r="S54" i="15"/>
  <c r="R54" i="15"/>
  <c r="Q54" i="15"/>
  <c r="W53" i="15"/>
  <c r="V53" i="15"/>
  <c r="U53" i="15"/>
  <c r="T53" i="15"/>
  <c r="S53" i="15"/>
  <c r="R53" i="15"/>
  <c r="Q53" i="15"/>
  <c r="W52" i="15"/>
  <c r="V52" i="15"/>
  <c r="U52" i="15"/>
  <c r="T52" i="15"/>
  <c r="S52" i="15"/>
  <c r="R52" i="15"/>
  <c r="Q52" i="15"/>
  <c r="N55" i="15"/>
  <c r="M55" i="15"/>
  <c r="L55" i="15"/>
  <c r="K55" i="15"/>
  <c r="J55" i="15"/>
  <c r="N54" i="15"/>
  <c r="M54" i="15"/>
  <c r="L54" i="15"/>
  <c r="K54" i="15"/>
  <c r="J54" i="15"/>
  <c r="N53" i="15"/>
  <c r="M53" i="15"/>
  <c r="L53" i="15"/>
  <c r="K53" i="15"/>
  <c r="J53" i="15"/>
  <c r="N52" i="15"/>
  <c r="M52" i="15"/>
  <c r="L52" i="15"/>
  <c r="K52" i="15"/>
  <c r="J52" i="15"/>
  <c r="W50" i="15"/>
  <c r="V50" i="15"/>
  <c r="U50" i="15"/>
  <c r="T50" i="15"/>
  <c r="S50" i="15"/>
  <c r="R50" i="15"/>
  <c r="Q50" i="15"/>
  <c r="W49" i="15"/>
  <c r="V49" i="15"/>
  <c r="U49" i="15"/>
  <c r="T49" i="15"/>
  <c r="S49" i="15"/>
  <c r="R49" i="15"/>
  <c r="Q49" i="15"/>
  <c r="W48" i="15"/>
  <c r="V48" i="15"/>
  <c r="U48" i="15"/>
  <c r="T48" i="15"/>
  <c r="S48" i="15"/>
  <c r="R48" i="15"/>
  <c r="Q48" i="15"/>
  <c r="W47" i="15"/>
  <c r="V47" i="15"/>
  <c r="U47" i="15"/>
  <c r="T47" i="15"/>
  <c r="S47" i="15"/>
  <c r="R47" i="15"/>
  <c r="Q47" i="15"/>
  <c r="N50" i="15"/>
  <c r="M50" i="15"/>
  <c r="L50" i="15"/>
  <c r="K50" i="15"/>
  <c r="J50" i="15"/>
  <c r="N49" i="15"/>
  <c r="M49" i="15"/>
  <c r="L49" i="15"/>
  <c r="K49" i="15"/>
  <c r="J49" i="15"/>
  <c r="N48" i="15"/>
  <c r="M48" i="15"/>
  <c r="L48" i="15"/>
  <c r="K48" i="15"/>
  <c r="J48" i="15"/>
  <c r="N47" i="15"/>
  <c r="M47" i="15"/>
  <c r="L47" i="15"/>
  <c r="K47" i="15"/>
  <c r="J47" i="15"/>
  <c r="W45" i="15"/>
  <c r="V45" i="15"/>
  <c r="U45" i="15"/>
  <c r="T45" i="15"/>
  <c r="S45" i="15"/>
  <c r="R45" i="15"/>
  <c r="Q45" i="15"/>
  <c r="W44" i="15"/>
  <c r="V44" i="15"/>
  <c r="U44" i="15"/>
  <c r="T44" i="15"/>
  <c r="S44" i="15"/>
  <c r="R44" i="15"/>
  <c r="Q44" i="15"/>
  <c r="W43" i="15"/>
  <c r="V43" i="15"/>
  <c r="U43" i="15"/>
  <c r="T43" i="15"/>
  <c r="S43" i="15"/>
  <c r="R43" i="15"/>
  <c r="Q43" i="15"/>
  <c r="W42" i="15"/>
  <c r="V42" i="15"/>
  <c r="U42" i="15"/>
  <c r="T42" i="15"/>
  <c r="S42" i="15"/>
  <c r="R42" i="15"/>
  <c r="Q42" i="15"/>
  <c r="N45" i="15"/>
  <c r="M45" i="15"/>
  <c r="L45" i="15"/>
  <c r="K45" i="15"/>
  <c r="J45" i="15"/>
  <c r="N44" i="15"/>
  <c r="M44" i="15"/>
  <c r="L44" i="15"/>
  <c r="K44" i="15"/>
  <c r="J44" i="15"/>
  <c r="N43" i="15"/>
  <c r="M43" i="15"/>
  <c r="L43" i="15"/>
  <c r="K43" i="15"/>
  <c r="J43" i="15"/>
  <c r="N42" i="15"/>
  <c r="M42" i="15"/>
  <c r="L42" i="15"/>
  <c r="K42" i="15"/>
  <c r="J42" i="15"/>
  <c r="I64" i="15"/>
  <c r="I63" i="15"/>
  <c r="I62" i="15"/>
  <c r="I60" i="15"/>
  <c r="I59" i="15"/>
  <c r="I58" i="15"/>
  <c r="I57" i="15"/>
  <c r="I55" i="15"/>
  <c r="I54" i="15"/>
  <c r="I53" i="15"/>
  <c r="I52" i="15"/>
  <c r="I50" i="15"/>
  <c r="I49" i="15"/>
  <c r="I48" i="15"/>
  <c r="I47" i="15"/>
  <c r="I45" i="15"/>
  <c r="I44" i="15"/>
  <c r="I43" i="15"/>
  <c r="I42" i="15"/>
  <c r="W40" i="15"/>
  <c r="V40" i="15"/>
  <c r="U40" i="15"/>
  <c r="T40" i="15"/>
  <c r="S40" i="15"/>
  <c r="R40" i="15"/>
  <c r="Q40" i="15"/>
  <c r="W39" i="15"/>
  <c r="V39" i="15"/>
  <c r="U39" i="15"/>
  <c r="T39" i="15"/>
  <c r="S39" i="15"/>
  <c r="R39" i="15"/>
  <c r="Q39" i="15"/>
  <c r="W38" i="15"/>
  <c r="V38" i="15"/>
  <c r="U38" i="15"/>
  <c r="T38" i="15"/>
  <c r="S38" i="15"/>
  <c r="R38" i="15"/>
  <c r="Q38" i="15"/>
  <c r="N40" i="15"/>
  <c r="M40" i="15"/>
  <c r="L40" i="15"/>
  <c r="K40" i="15"/>
  <c r="J40" i="15"/>
  <c r="N39" i="15"/>
  <c r="M39" i="15"/>
  <c r="L39" i="15"/>
  <c r="K39" i="15"/>
  <c r="J39" i="15"/>
  <c r="N38" i="15"/>
  <c r="M38" i="15"/>
  <c r="L38" i="15"/>
  <c r="K38" i="15"/>
  <c r="J38" i="15"/>
  <c r="I40" i="15"/>
  <c r="I39" i="15"/>
  <c r="I38" i="15"/>
  <c r="W37" i="15"/>
  <c r="V37" i="15"/>
  <c r="U37" i="15"/>
  <c r="T37" i="15"/>
  <c r="S37" i="15"/>
  <c r="R37" i="15"/>
  <c r="Q37" i="15"/>
  <c r="N37" i="15"/>
  <c r="J37" i="15"/>
  <c r="K37" i="15"/>
  <c r="L37" i="15"/>
  <c r="M37" i="15"/>
  <c r="I37" i="15"/>
  <c r="H64" i="15"/>
  <c r="H63" i="15"/>
  <c r="H62" i="15"/>
  <c r="H60" i="15"/>
  <c r="H59" i="15"/>
  <c r="H58" i="15"/>
  <c r="H57" i="15"/>
  <c r="H55" i="15"/>
  <c r="H54" i="15"/>
  <c r="H53" i="15"/>
  <c r="H52" i="15"/>
  <c r="H50" i="15"/>
  <c r="H49" i="15"/>
  <c r="H48" i="15"/>
  <c r="H47" i="15"/>
  <c r="H45" i="15"/>
  <c r="H44" i="15"/>
  <c r="H43" i="15"/>
  <c r="H42" i="15"/>
  <c r="H40" i="15"/>
  <c r="H39" i="15"/>
  <c r="H38" i="15"/>
  <c r="H37" i="15"/>
  <c r="V34" i="53"/>
  <c r="U34" i="53"/>
  <c r="AC5" i="53"/>
  <c r="AD5" i="53"/>
  <c r="AB6" i="53"/>
  <c r="AC6" i="53"/>
  <c r="AC7" i="53"/>
  <c r="AC8" i="53"/>
  <c r="AC9" i="53"/>
  <c r="AD9" i="53"/>
  <c r="AB10" i="53"/>
  <c r="AC10" i="53"/>
  <c r="AD10" i="53"/>
  <c r="AB11" i="53"/>
  <c r="AC11" i="53"/>
  <c r="AC12" i="53"/>
  <c r="AD12" i="53"/>
  <c r="AC13" i="53"/>
  <c r="AC14" i="53"/>
  <c r="AC15" i="53"/>
  <c r="AC16" i="53"/>
  <c r="AD16" i="53"/>
  <c r="AC17" i="53"/>
  <c r="AC18" i="53"/>
  <c r="AC19" i="53"/>
  <c r="AC20" i="53"/>
  <c r="AD20" i="53"/>
  <c r="AC21" i="53"/>
  <c r="AD21" i="53"/>
  <c r="AB22" i="53"/>
  <c r="AC22" i="53"/>
  <c r="AC23" i="53"/>
  <c r="AB24" i="53"/>
  <c r="AC24" i="53"/>
  <c r="AD24" i="53"/>
  <c r="AB25" i="53"/>
  <c r="AC25" i="53"/>
  <c r="AD25" i="53"/>
  <c r="AB26" i="53"/>
  <c r="AC26" i="53"/>
  <c r="AD26" i="53"/>
  <c r="AB27" i="53"/>
  <c r="AC27" i="53"/>
  <c r="AD27" i="53"/>
  <c r="AC28" i="53"/>
  <c r="AC4" i="53"/>
  <c r="Z19" i="53"/>
  <c r="Z14" i="53" s="1"/>
  <c r="Z9" i="53" s="1"/>
  <c r="Z4" i="53" s="1"/>
  <c r="AB4" i="53" s="1"/>
  <c r="AA20" i="53"/>
  <c r="AA15" i="53" s="1"/>
  <c r="AA10" i="53" s="1"/>
  <c r="AA5" i="53" s="1"/>
  <c r="Z21" i="53"/>
  <c r="Z16" i="53" s="1"/>
  <c r="Z11" i="53" s="1"/>
  <c r="Z6" i="53" s="1"/>
  <c r="AA22" i="53"/>
  <c r="AA17" i="53" s="1"/>
  <c r="AA12" i="53" s="1"/>
  <c r="AA7" i="53" s="1"/>
  <c r="AD7" i="53" s="1"/>
  <c r="Z24" i="53"/>
  <c r="AA24" i="53"/>
  <c r="AA19" i="53" s="1"/>
  <c r="AA14" i="53" s="1"/>
  <c r="AA9" i="53" s="1"/>
  <c r="AA4" i="53" s="1"/>
  <c r="AD4" i="53" s="1"/>
  <c r="Z25" i="53"/>
  <c r="Z20" i="53" s="1"/>
  <c r="Z15" i="53" s="1"/>
  <c r="Z10" i="53" s="1"/>
  <c r="Z5" i="53" s="1"/>
  <c r="AB5" i="53" s="1"/>
  <c r="AA25" i="53"/>
  <c r="Z26" i="53"/>
  <c r="AA26" i="53"/>
  <c r="AA21" i="53" s="1"/>
  <c r="AA16" i="53" s="1"/>
  <c r="AA11" i="53" s="1"/>
  <c r="AA6" i="53" s="1"/>
  <c r="AD6" i="53" s="1"/>
  <c r="Z27" i="53"/>
  <c r="Z22" i="53" s="1"/>
  <c r="Z17" i="53" s="1"/>
  <c r="Z12" i="53" s="1"/>
  <c r="Z7" i="53" s="1"/>
  <c r="AB7" i="53" s="1"/>
  <c r="AA27" i="53"/>
  <c r="Z33" i="53"/>
  <c r="Z28" i="53" s="1"/>
  <c r="Z23" i="53" s="1"/>
  <c r="Z18" i="53" s="1"/>
  <c r="Z13" i="53" s="1"/>
  <c r="Z8" i="53" s="1"/>
  <c r="AB8" i="53" s="1"/>
  <c r="Y7" i="53"/>
  <c r="Y11" i="53"/>
  <c r="Y15" i="53"/>
  <c r="Y19" i="53"/>
  <c r="Y23" i="53"/>
  <c r="Y27" i="53"/>
  <c r="W5" i="53"/>
  <c r="X5" i="53"/>
  <c r="W7" i="53"/>
  <c r="X7" i="53"/>
  <c r="W9" i="53"/>
  <c r="X9" i="53"/>
  <c r="W11" i="53"/>
  <c r="X11" i="53"/>
  <c r="W13" i="53"/>
  <c r="X13" i="53"/>
  <c r="W15" i="53"/>
  <c r="X15" i="53"/>
  <c r="W17" i="53"/>
  <c r="X17" i="53"/>
  <c r="W19" i="53"/>
  <c r="X19" i="53"/>
  <c r="W21" i="53"/>
  <c r="X21" i="53"/>
  <c r="W23" i="53"/>
  <c r="X23" i="53"/>
  <c r="W25" i="53"/>
  <c r="X25" i="53"/>
  <c r="W27" i="53"/>
  <c r="X27" i="53"/>
  <c r="W29" i="53"/>
  <c r="X29" i="53"/>
  <c r="W31" i="53"/>
  <c r="X31" i="53"/>
  <c r="X4" i="53"/>
  <c r="W4" i="53"/>
  <c r="U5" i="53"/>
  <c r="V5" i="53"/>
  <c r="Y5" i="53" s="1"/>
  <c r="U6" i="53"/>
  <c r="W6" i="53" s="1"/>
  <c r="V6" i="53"/>
  <c r="X6" i="53" s="1"/>
  <c r="U7" i="53"/>
  <c r="V7" i="53"/>
  <c r="U8" i="53"/>
  <c r="Y8" i="53" s="1"/>
  <c r="V8" i="53"/>
  <c r="X8" i="53" s="1"/>
  <c r="U9" i="53"/>
  <c r="V9" i="53"/>
  <c r="Y9" i="53" s="1"/>
  <c r="U10" i="53"/>
  <c r="W10" i="53" s="1"/>
  <c r="V10" i="53"/>
  <c r="X10" i="53" s="1"/>
  <c r="U11" i="53"/>
  <c r="V11" i="53"/>
  <c r="U12" i="53"/>
  <c r="Y12" i="53" s="1"/>
  <c r="V12" i="53"/>
  <c r="X12" i="53" s="1"/>
  <c r="U13" i="53"/>
  <c r="V13" i="53"/>
  <c r="Y13" i="53" s="1"/>
  <c r="U14" i="53"/>
  <c r="W14" i="53" s="1"/>
  <c r="V14" i="53"/>
  <c r="X14" i="53" s="1"/>
  <c r="U15" i="53"/>
  <c r="V15" i="53"/>
  <c r="U16" i="53"/>
  <c r="Y16" i="53" s="1"/>
  <c r="V16" i="53"/>
  <c r="X16" i="53" s="1"/>
  <c r="U17" i="53"/>
  <c r="V17" i="53"/>
  <c r="Y17" i="53" s="1"/>
  <c r="U18" i="53"/>
  <c r="W18" i="53" s="1"/>
  <c r="V18" i="53"/>
  <c r="X18" i="53" s="1"/>
  <c r="U19" i="53"/>
  <c r="V19" i="53"/>
  <c r="U20" i="53"/>
  <c r="Y20" i="53" s="1"/>
  <c r="V20" i="53"/>
  <c r="X20" i="53" s="1"/>
  <c r="U21" i="53"/>
  <c r="V21" i="53"/>
  <c r="Y21" i="53" s="1"/>
  <c r="U22" i="53"/>
  <c r="W22" i="53" s="1"/>
  <c r="V22" i="53"/>
  <c r="X22" i="53" s="1"/>
  <c r="U23" i="53"/>
  <c r="V23" i="53"/>
  <c r="U24" i="53"/>
  <c r="Y24" i="53" s="1"/>
  <c r="V24" i="53"/>
  <c r="V33" i="53" s="1"/>
  <c r="U25" i="53"/>
  <c r="V25" i="53"/>
  <c r="Y25" i="53" s="1"/>
  <c r="U26" i="53"/>
  <c r="W26" i="53" s="1"/>
  <c r="V26" i="53"/>
  <c r="X26" i="53" s="1"/>
  <c r="U27" i="53"/>
  <c r="V27" i="53"/>
  <c r="U28" i="53"/>
  <c r="Y28" i="53" s="1"/>
  <c r="V28" i="53"/>
  <c r="X28" i="53" s="1"/>
  <c r="U29" i="53"/>
  <c r="V29" i="53"/>
  <c r="U30" i="53"/>
  <c r="W30" i="53" s="1"/>
  <c r="V30" i="53"/>
  <c r="X30" i="53" s="1"/>
  <c r="U31" i="53"/>
  <c r="V31" i="53"/>
  <c r="U32" i="53"/>
  <c r="V32" i="53"/>
  <c r="X32" i="53" s="1"/>
  <c r="V4" i="53"/>
  <c r="U4" i="53"/>
  <c r="Y4" i="53" s="1"/>
  <c r="AB28" i="53" l="1"/>
  <c r="AA33" i="53"/>
  <c r="AA28" i="53" s="1"/>
  <c r="AB18" i="53"/>
  <c r="AB14" i="53"/>
  <c r="AB23" i="53"/>
  <c r="AB19" i="53"/>
  <c r="AD17" i="53"/>
  <c r="AB15" i="53"/>
  <c r="AD22" i="53"/>
  <c r="AB20" i="53"/>
  <c r="AB16" i="53"/>
  <c r="AD14" i="53"/>
  <c r="AB12" i="53"/>
  <c r="AB21" i="53"/>
  <c r="AD19" i="53"/>
  <c r="AB17" i="53"/>
  <c r="AD15" i="53"/>
  <c r="AB13" i="53"/>
  <c r="AD11" i="53"/>
  <c r="AB9" i="53"/>
  <c r="Y26" i="53"/>
  <c r="Y22" i="53"/>
  <c r="Y18" i="53"/>
  <c r="Y14" i="53"/>
  <c r="Y10" i="53"/>
  <c r="Y6" i="53"/>
  <c r="U33" i="53"/>
  <c r="Y33" i="53" s="1"/>
  <c r="X24" i="53"/>
  <c r="X33" i="53" s="1"/>
  <c r="W32" i="53"/>
  <c r="W28" i="53"/>
  <c r="W24" i="53"/>
  <c r="W20" i="53"/>
  <c r="W16" i="53"/>
  <c r="W12" i="53"/>
  <c r="W8" i="53"/>
  <c r="AA23" i="53" l="1"/>
  <c r="AD23" i="53" s="1"/>
  <c r="AD28" i="53"/>
  <c r="W33" i="53"/>
  <c r="AA18" i="53" l="1"/>
  <c r="AA13" i="53" s="1"/>
  <c r="AD18" i="53" l="1"/>
  <c r="AA8" i="53"/>
  <c r="AD8" i="53" s="1"/>
  <c r="AD13" i="53"/>
  <c r="AB154" i="15"/>
  <c r="AB153" i="15"/>
  <c r="AB152" i="15"/>
  <c r="AB151" i="15"/>
  <c r="AB150" i="15"/>
  <c r="AB149" i="15"/>
  <c r="AB148" i="15"/>
  <c r="AB147" i="15"/>
  <c r="AB146" i="15"/>
  <c r="AB145" i="15"/>
  <c r="AB144" i="15"/>
  <c r="AB143" i="15"/>
  <c r="AB142" i="15"/>
  <c r="AB141" i="15"/>
  <c r="AB140" i="15"/>
  <c r="AB139" i="15"/>
  <c r="AB138" i="15"/>
  <c r="AB137" i="15"/>
  <c r="AB136" i="15"/>
  <c r="AB135" i="15"/>
  <c r="AB134" i="15"/>
  <c r="AB133" i="15"/>
  <c r="AB132" i="15"/>
  <c r="AB131" i="15"/>
  <c r="AB130" i="15"/>
  <c r="AB129" i="15"/>
  <c r="AB128" i="15"/>
  <c r="AB127" i="15"/>
  <c r="AB126" i="15"/>
  <c r="AB124" i="15"/>
  <c r="AB123" i="15"/>
  <c r="AB122" i="15"/>
  <c r="AB121" i="15"/>
  <c r="AB120" i="15"/>
  <c r="AB119" i="15"/>
  <c r="AB118" i="15"/>
  <c r="AB117" i="15"/>
  <c r="AB116" i="15"/>
  <c r="AB115" i="15"/>
  <c r="AB114" i="15"/>
  <c r="AB113" i="15"/>
  <c r="AB112" i="15"/>
  <c r="AB111" i="15"/>
  <c r="AB110" i="15"/>
  <c r="AB109" i="15"/>
  <c r="AB108" i="15"/>
  <c r="AB107" i="15"/>
  <c r="AB106" i="15"/>
  <c r="AB105" i="15"/>
  <c r="AB104" i="15"/>
  <c r="AB103" i="15"/>
  <c r="AB102" i="15"/>
  <c r="AB101" i="15"/>
  <c r="AB100" i="15"/>
  <c r="AB99" i="15"/>
  <c r="AB98" i="15"/>
  <c r="AB97" i="15"/>
  <c r="AB96" i="15"/>
  <c r="AB94" i="15"/>
  <c r="AB93" i="15"/>
  <c r="AB92" i="15"/>
  <c r="AB91" i="15"/>
  <c r="AB90" i="15"/>
  <c r="AB89" i="15"/>
  <c r="AB88" i="15"/>
  <c r="AB87" i="15"/>
  <c r="AB86" i="15"/>
  <c r="AB85" i="15"/>
  <c r="AB84" i="15"/>
  <c r="AB83" i="15"/>
  <c r="AB82" i="15"/>
  <c r="AB81" i="15"/>
  <c r="AB80" i="15"/>
  <c r="AB79" i="15"/>
  <c r="AB78" i="15"/>
  <c r="AB77" i="15"/>
  <c r="AB76" i="15"/>
  <c r="AB75" i="15"/>
  <c r="AB74" i="15"/>
  <c r="AB73" i="15"/>
  <c r="AB72" i="15"/>
  <c r="AB71" i="15"/>
  <c r="AB70" i="15"/>
  <c r="AB69" i="15"/>
  <c r="AB68" i="15"/>
  <c r="AB67" i="15"/>
  <c r="AB66" i="15"/>
  <c r="AB64" i="15"/>
  <c r="AB184" i="15" s="1"/>
  <c r="AB244" i="15" s="1"/>
  <c r="AB63" i="15"/>
  <c r="AB183" i="15" s="1"/>
  <c r="AB243" i="15" s="1"/>
  <c r="AB62" i="15"/>
  <c r="AB182" i="15" s="1"/>
  <c r="AB242" i="15" s="1"/>
  <c r="AB61" i="15"/>
  <c r="AB181" i="15" s="1"/>
  <c r="AB241" i="15" s="1"/>
  <c r="AB60" i="15"/>
  <c r="AB180" i="15" s="1"/>
  <c r="AB240" i="15" s="1"/>
  <c r="AB59" i="15"/>
  <c r="AB179" i="15" s="1"/>
  <c r="AB239" i="15" s="1"/>
  <c r="AB58" i="15"/>
  <c r="AB178" i="15" s="1"/>
  <c r="AB238" i="15" s="1"/>
  <c r="AB57" i="15"/>
  <c r="AB177" i="15" s="1"/>
  <c r="AB237" i="15" s="1"/>
  <c r="AB56" i="15"/>
  <c r="AB176" i="15" s="1"/>
  <c r="AB236" i="15" s="1"/>
  <c r="AB55" i="15"/>
  <c r="AB175" i="15" s="1"/>
  <c r="AB235" i="15" s="1"/>
  <c r="AB54" i="15"/>
  <c r="AB174" i="15" s="1"/>
  <c r="AB234" i="15" s="1"/>
  <c r="AB53" i="15"/>
  <c r="AB173" i="15" s="1"/>
  <c r="AB233" i="15" s="1"/>
  <c r="AB52" i="15"/>
  <c r="AB172" i="15" s="1"/>
  <c r="AB232" i="15" s="1"/>
  <c r="AB51" i="15"/>
  <c r="AB171" i="15" s="1"/>
  <c r="AB231" i="15" s="1"/>
  <c r="AB50" i="15"/>
  <c r="AB170" i="15" s="1"/>
  <c r="AB230" i="15" s="1"/>
  <c r="AB49" i="15"/>
  <c r="AB169" i="15" s="1"/>
  <c r="AB229" i="15" s="1"/>
  <c r="AB48" i="15"/>
  <c r="AB168" i="15" s="1"/>
  <c r="AB228" i="15" s="1"/>
  <c r="AB47" i="15"/>
  <c r="AB167" i="15" s="1"/>
  <c r="AB227" i="15" s="1"/>
  <c r="AB46" i="15"/>
  <c r="AB166" i="15" s="1"/>
  <c r="AB226" i="15" s="1"/>
  <c r="AB45" i="15"/>
  <c r="AB165" i="15" s="1"/>
  <c r="AB225" i="15" s="1"/>
  <c r="AB44" i="15"/>
  <c r="AB164" i="15" s="1"/>
  <c r="AB224" i="15" s="1"/>
  <c r="AB43" i="15"/>
  <c r="AB163" i="15" s="1"/>
  <c r="AB223" i="15" s="1"/>
  <c r="AB42" i="15"/>
  <c r="AB162" i="15" s="1"/>
  <c r="AB222" i="15" s="1"/>
  <c r="AB41" i="15"/>
  <c r="AB161" i="15" s="1"/>
  <c r="AB221" i="15" s="1"/>
  <c r="AB40" i="15"/>
  <c r="AB160" i="15" s="1"/>
  <c r="AB220" i="15" s="1"/>
  <c r="AB39" i="15"/>
  <c r="AB159" i="15" s="1"/>
  <c r="AB219" i="15" s="1"/>
  <c r="AB38" i="15"/>
  <c r="AB158" i="15" s="1"/>
  <c r="AB218" i="15" s="1"/>
  <c r="AB37" i="15"/>
  <c r="AB157" i="15" s="1"/>
  <c r="AB217" i="15" s="1"/>
  <c r="AB36" i="15"/>
  <c r="AB156" i="15" s="1"/>
  <c r="AB5" i="15"/>
  <c r="AB6" i="15"/>
  <c r="AB7" i="15"/>
  <c r="AB8" i="15"/>
  <c r="AB9" i="15"/>
  <c r="AB10" i="15"/>
  <c r="AB11" i="15"/>
  <c r="AB12" i="15"/>
  <c r="AB13" i="15"/>
  <c r="AB14" i="15"/>
  <c r="AB15" i="15"/>
  <c r="AB16" i="15"/>
  <c r="AB17" i="15"/>
  <c r="AB18" i="15"/>
  <c r="AB19" i="15"/>
  <c r="AB20" i="15"/>
  <c r="AB21" i="15"/>
  <c r="AB22" i="15"/>
  <c r="AB23" i="15"/>
  <c r="AB24" i="15"/>
  <c r="AB25" i="15"/>
  <c r="AB26" i="15"/>
  <c r="AB27" i="15"/>
  <c r="AB28" i="15"/>
  <c r="AB29" i="15"/>
  <c r="AB30" i="15"/>
  <c r="AB31" i="15"/>
  <c r="AB32" i="15"/>
  <c r="AB33" i="15"/>
  <c r="AB34" i="15"/>
  <c r="N48" i="12"/>
  <c r="P13" i="12"/>
  <c r="AB216" i="15" l="1"/>
  <c r="AB186" i="15"/>
  <c r="D26" i="42"/>
  <c r="E25" i="42"/>
  <c r="D25" i="42"/>
  <c r="E12" i="42"/>
  <c r="D12" i="42"/>
  <c r="D11" i="42"/>
  <c r="D24" i="42"/>
  <c r="E7" i="32"/>
  <c r="D7" i="32"/>
  <c r="E6" i="32"/>
  <c r="D6" i="32"/>
  <c r="H41" i="34"/>
  <c r="I41" i="34"/>
  <c r="H42" i="34"/>
  <c r="I42" i="34"/>
  <c r="H36" i="34"/>
  <c r="I36" i="34"/>
  <c r="H37" i="34"/>
  <c r="H38" i="34" s="1"/>
  <c r="I37" i="34"/>
  <c r="I38" i="34" s="1"/>
  <c r="H29" i="34"/>
  <c r="I29" i="34"/>
  <c r="H14" i="34"/>
  <c r="I14" i="34"/>
  <c r="H15" i="34"/>
  <c r="I15" i="34"/>
  <c r="H16" i="34"/>
  <c r="I16" i="34"/>
  <c r="H17" i="34"/>
  <c r="I17" i="34"/>
  <c r="H18" i="34"/>
  <c r="I18" i="34"/>
  <c r="H19" i="34"/>
  <c r="I19" i="34"/>
  <c r="H20" i="34"/>
  <c r="I20" i="34"/>
  <c r="H21" i="34"/>
  <c r="I21" i="34"/>
  <c r="J44" i="34"/>
  <c r="J30" i="34"/>
  <c r="J34" i="34"/>
  <c r="J22" i="34"/>
  <c r="J23" i="34"/>
  <c r="J24" i="34"/>
  <c r="J25" i="34"/>
  <c r="J26" i="34"/>
  <c r="J27" i="34"/>
  <c r="J28" i="34"/>
  <c r="J7" i="34"/>
  <c r="J8" i="34"/>
  <c r="J9" i="34"/>
  <c r="J10" i="34"/>
  <c r="J11" i="34"/>
  <c r="J12" i="34"/>
  <c r="J13" i="34"/>
  <c r="AB54" i="12"/>
  <c r="AB50" i="12"/>
  <c r="AB49" i="12"/>
  <c r="AB48" i="12"/>
  <c r="AB47" i="12" s="1"/>
  <c r="AB46" i="12"/>
  <c r="U46" i="12" s="1"/>
  <c r="AB45" i="12"/>
  <c r="AC48" i="12"/>
  <c r="AC20" i="12"/>
  <c r="AC19" i="12"/>
  <c r="AC18" i="12"/>
  <c r="AC17" i="12"/>
  <c r="AC16" i="12"/>
  <c r="AC15" i="12"/>
  <c r="AC14" i="12"/>
  <c r="AC12" i="12"/>
  <c r="AC11" i="12"/>
  <c r="AC10" i="12"/>
  <c r="AC9" i="12"/>
  <c r="AC8" i="12"/>
  <c r="AC7" i="12"/>
  <c r="AC6" i="12"/>
  <c r="F7" i="32"/>
  <c r="V50" i="12"/>
  <c r="P49" i="12"/>
  <c r="P48" i="12"/>
  <c r="P47" i="12" s="1"/>
  <c r="F50" i="12"/>
  <c r="E49" i="12"/>
  <c r="F49" i="12"/>
  <c r="G49" i="12"/>
  <c r="E48" i="12"/>
  <c r="F48" i="12"/>
  <c r="F47" i="12" s="1"/>
  <c r="G48" i="12"/>
  <c r="AD48" i="44"/>
  <c r="AD47" i="44"/>
  <c r="AD46" i="44"/>
  <c r="AD45" i="44"/>
  <c r="AD44" i="44"/>
  <c r="AD43" i="44"/>
  <c r="AD42" i="44"/>
  <c r="AD41" i="44"/>
  <c r="AD40" i="44"/>
  <c r="AD39" i="44"/>
  <c r="AD29" i="44"/>
  <c r="AD30" i="44"/>
  <c r="AD31" i="44"/>
  <c r="AD32" i="44"/>
  <c r="AD33" i="44"/>
  <c r="AD34" i="44"/>
  <c r="AD35" i="44"/>
  <c r="AD36" i="44"/>
  <c r="AD37" i="44"/>
  <c r="AD28" i="44"/>
  <c r="AD7" i="44"/>
  <c r="AD8" i="44"/>
  <c r="AD9" i="44"/>
  <c r="AD10" i="44"/>
  <c r="AD11" i="44"/>
  <c r="AD12" i="44"/>
  <c r="AD13" i="44"/>
  <c r="AD14" i="44"/>
  <c r="AD15" i="44"/>
  <c r="AD6" i="44"/>
  <c r="AC19" i="43"/>
  <c r="AC18" i="43"/>
  <c r="AC15" i="43"/>
  <c r="AC14" i="43"/>
  <c r="AC13" i="43"/>
  <c r="AC12" i="43"/>
  <c r="AC11" i="43"/>
  <c r="AC10" i="43"/>
  <c r="AC9" i="43"/>
  <c r="AC7" i="43"/>
  <c r="AC6" i="43"/>
  <c r="E20" i="43"/>
  <c r="E21" i="43"/>
  <c r="E16" i="43"/>
  <c r="E17" i="43"/>
  <c r="E8" i="43"/>
  <c r="F49" i="44"/>
  <c r="F38" i="44"/>
  <c r="F27" i="44" s="1"/>
  <c r="F17" i="44"/>
  <c r="F18" i="44"/>
  <c r="F19" i="44"/>
  <c r="F20" i="44"/>
  <c r="F21" i="44"/>
  <c r="F22" i="44"/>
  <c r="F23" i="44"/>
  <c r="F24" i="44"/>
  <c r="F25" i="44"/>
  <c r="F26" i="44"/>
  <c r="F16" i="44"/>
  <c r="AB20" i="46"/>
  <c r="AB21" i="46"/>
  <c r="AB22" i="46"/>
  <c r="AB23" i="46"/>
  <c r="AB24" i="46"/>
  <c r="AB15" i="46"/>
  <c r="AB16" i="46"/>
  <c r="AB17" i="46"/>
  <c r="AB18" i="46"/>
  <c r="AB19" i="46"/>
  <c r="AB14" i="46"/>
  <c r="AB8" i="46"/>
  <c r="AB9" i="46"/>
  <c r="AB10" i="46"/>
  <c r="AB7" i="46"/>
  <c r="E27" i="46"/>
  <c r="D27" i="46"/>
  <c r="E26" i="46"/>
  <c r="D26" i="46"/>
  <c r="E12" i="46"/>
  <c r="D12" i="46"/>
  <c r="D25" i="46"/>
  <c r="D11" i="46"/>
  <c r="E126" i="45"/>
  <c r="E120" i="45"/>
  <c r="E116" i="45" s="1"/>
  <c r="E117" i="45"/>
  <c r="E110" i="45"/>
  <c r="E104" i="45"/>
  <c r="E88" i="45"/>
  <c r="E83" i="45"/>
  <c r="E78" i="45"/>
  <c r="E70" i="45"/>
  <c r="E64" i="45"/>
  <c r="E57" i="45"/>
  <c r="E52" i="45"/>
  <c r="E47" i="45"/>
  <c r="E30" i="45" s="1"/>
  <c r="E43" i="45"/>
  <c r="E32" i="45"/>
  <c r="E20" i="45"/>
  <c r="E6" i="45" s="1"/>
  <c r="E136" i="45" s="1"/>
  <c r="E16" i="45"/>
  <c r="E7" i="45"/>
  <c r="E47" i="12"/>
  <c r="J33" i="34" s="1"/>
  <c r="G47" i="12"/>
  <c r="E5" i="12"/>
  <c r="E6" i="12"/>
  <c r="E22" i="12" s="1"/>
  <c r="E7" i="12"/>
  <c r="E23" i="12" s="1"/>
  <c r="E8" i="12"/>
  <c r="E9" i="12"/>
  <c r="E25" i="12" s="1"/>
  <c r="E10" i="12"/>
  <c r="E26" i="12" s="1"/>
  <c r="E11" i="12"/>
  <c r="E27" i="12" s="1"/>
  <c r="E12" i="12"/>
  <c r="E13" i="12"/>
  <c r="E14" i="12"/>
  <c r="E15" i="12"/>
  <c r="E16" i="12"/>
  <c r="E17" i="12"/>
  <c r="E18" i="12"/>
  <c r="E19" i="12"/>
  <c r="E20" i="12"/>
  <c r="E24" i="12"/>
  <c r="E28" i="12"/>
  <c r="P92" i="15"/>
  <c r="S92" i="15" s="1"/>
  <c r="R77" i="15"/>
  <c r="Q74" i="15"/>
  <c r="G92" i="15"/>
  <c r="G77" i="15"/>
  <c r="I77" i="15" s="1"/>
  <c r="G69" i="15"/>
  <c r="I69" i="15" s="1"/>
  <c r="F89" i="15"/>
  <c r="F79" i="15"/>
  <c r="F72" i="15"/>
  <c r="E94" i="15"/>
  <c r="F94" i="15" s="1"/>
  <c r="E93" i="15"/>
  <c r="E92" i="15"/>
  <c r="F92" i="15" s="1"/>
  <c r="E90" i="15"/>
  <c r="E89" i="15"/>
  <c r="E88" i="15"/>
  <c r="E87" i="15"/>
  <c r="F87" i="15" s="1"/>
  <c r="E85" i="15"/>
  <c r="E84" i="15"/>
  <c r="P84" i="15" s="1"/>
  <c r="R84" i="15" s="1"/>
  <c r="E83" i="15"/>
  <c r="P83" i="15" s="1"/>
  <c r="Q83" i="15" s="1"/>
  <c r="E82" i="15"/>
  <c r="G82" i="15" s="1"/>
  <c r="N82" i="15" s="1"/>
  <c r="E80" i="15"/>
  <c r="F80" i="15" s="1"/>
  <c r="E79" i="15"/>
  <c r="P79" i="15" s="1"/>
  <c r="E78" i="15"/>
  <c r="F78" i="15" s="1"/>
  <c r="E77" i="15"/>
  <c r="P77" i="15" s="1"/>
  <c r="V77" i="15" s="1"/>
  <c r="E75" i="15"/>
  <c r="G75" i="15" s="1"/>
  <c r="E74" i="15"/>
  <c r="P74" i="15" s="1"/>
  <c r="W74" i="15" s="1"/>
  <c r="E73" i="15"/>
  <c r="G73" i="15" s="1"/>
  <c r="E72" i="15"/>
  <c r="P72" i="15" s="1"/>
  <c r="S72" i="15" s="1"/>
  <c r="E68" i="15"/>
  <c r="P68" i="15" s="1"/>
  <c r="W68" i="15" s="1"/>
  <c r="E69" i="15"/>
  <c r="P69" i="15" s="1"/>
  <c r="E70" i="15"/>
  <c r="E67" i="15"/>
  <c r="F67" i="15" s="1"/>
  <c r="G59" i="15"/>
  <c r="G50" i="15"/>
  <c r="G40" i="15"/>
  <c r="F45" i="15"/>
  <c r="E64" i="15"/>
  <c r="G64" i="15" s="1"/>
  <c r="E63" i="15"/>
  <c r="G63" i="15" s="1"/>
  <c r="E62" i="15"/>
  <c r="E182" i="15" s="1"/>
  <c r="E212" i="15" s="1"/>
  <c r="E58" i="15"/>
  <c r="E59" i="15"/>
  <c r="E60" i="15"/>
  <c r="G60" i="15" s="1"/>
  <c r="E57" i="15"/>
  <c r="E117" i="15" s="1"/>
  <c r="E53" i="15"/>
  <c r="E54" i="15"/>
  <c r="P54" i="15" s="1"/>
  <c r="E55" i="15"/>
  <c r="G55" i="15" s="1"/>
  <c r="E52" i="15"/>
  <c r="P52" i="15" s="1"/>
  <c r="E48" i="15"/>
  <c r="E168" i="15" s="1"/>
  <c r="E198" i="15" s="1"/>
  <c r="E49" i="15"/>
  <c r="P49" i="15" s="1"/>
  <c r="E50" i="15"/>
  <c r="P50" i="15" s="1"/>
  <c r="E47" i="15"/>
  <c r="F47" i="15" s="1"/>
  <c r="E43" i="15"/>
  <c r="E44" i="15"/>
  <c r="E164" i="15" s="1"/>
  <c r="E194" i="15" s="1"/>
  <c r="E45" i="15"/>
  <c r="G45" i="15" s="1"/>
  <c r="E42" i="15"/>
  <c r="E162" i="15" s="1"/>
  <c r="E192" i="15" s="1"/>
  <c r="E38" i="15"/>
  <c r="G38" i="15" s="1"/>
  <c r="E39" i="15"/>
  <c r="E99" i="15" s="1"/>
  <c r="E40" i="15"/>
  <c r="F40" i="15" s="1"/>
  <c r="E37" i="15"/>
  <c r="E97" i="15" s="1"/>
  <c r="E5" i="15"/>
  <c r="E6" i="15"/>
  <c r="E7" i="15"/>
  <c r="E8" i="15"/>
  <c r="E9" i="15"/>
  <c r="E10" i="15"/>
  <c r="E11" i="15"/>
  <c r="E12" i="15"/>
  <c r="E13" i="15"/>
  <c r="E14" i="15"/>
  <c r="E15" i="15"/>
  <c r="E16" i="15"/>
  <c r="E17" i="15"/>
  <c r="E18" i="15"/>
  <c r="E19" i="15"/>
  <c r="E20" i="15"/>
  <c r="E230" i="15" s="1"/>
  <c r="E21" i="15"/>
  <c r="E22" i="15"/>
  <c r="E23" i="15"/>
  <c r="E24" i="15"/>
  <c r="E25" i="15"/>
  <c r="E26" i="15"/>
  <c r="E27" i="15"/>
  <c r="E28" i="15"/>
  <c r="E29" i="15"/>
  <c r="E30" i="15"/>
  <c r="E31" i="15"/>
  <c r="E32" i="15"/>
  <c r="E33" i="15"/>
  <c r="E34" i="15"/>
  <c r="E104" i="15"/>
  <c r="E110" i="15"/>
  <c r="E123" i="15"/>
  <c r="E126" i="15"/>
  <c r="E127" i="15"/>
  <c r="E128" i="15"/>
  <c r="E129" i="15"/>
  <c r="E130" i="15"/>
  <c r="E131" i="15"/>
  <c r="E132" i="15"/>
  <c r="E133" i="15"/>
  <c r="E134" i="15"/>
  <c r="E135" i="15"/>
  <c r="E136" i="15"/>
  <c r="E137" i="15"/>
  <c r="E138" i="15"/>
  <c r="E139" i="15"/>
  <c r="E169" i="15" s="1"/>
  <c r="E140" i="15"/>
  <c r="E141" i="15"/>
  <c r="E142" i="15"/>
  <c r="E143" i="15"/>
  <c r="E173" i="15" s="1"/>
  <c r="E144" i="15"/>
  <c r="E145" i="15"/>
  <c r="E146" i="15"/>
  <c r="E147" i="15"/>
  <c r="E148" i="15"/>
  <c r="E149" i="15"/>
  <c r="E150" i="15"/>
  <c r="E151" i="15"/>
  <c r="E152" i="15"/>
  <c r="E153" i="15"/>
  <c r="E154" i="15"/>
  <c r="E158" i="15"/>
  <c r="E188" i="15" s="1"/>
  <c r="E159" i="15"/>
  <c r="E219" i="15" s="1"/>
  <c r="E160" i="15"/>
  <c r="E190" i="15" s="1"/>
  <c r="E170" i="15"/>
  <c r="E174" i="15"/>
  <c r="E204" i="15" s="1"/>
  <c r="E184" i="15"/>
  <c r="E214" i="15" s="1"/>
  <c r="E200" i="15"/>
  <c r="B36" i="54"/>
  <c r="B35" i="54"/>
  <c r="B34" i="54"/>
  <c r="B30" i="54"/>
  <c r="S30" i="54" s="1"/>
  <c r="B29" i="54"/>
  <c r="S29" i="54" s="1"/>
  <c r="B28" i="54"/>
  <c r="S28" i="54" s="1"/>
  <c r="L21" i="54"/>
  <c r="D21" i="54"/>
  <c r="C21" i="54"/>
  <c r="L20" i="54"/>
  <c r="G20" i="54"/>
  <c r="D20" i="54"/>
  <c r="F20" i="54" s="1"/>
  <c r="C20" i="54"/>
  <c r="E20" i="54" s="1"/>
  <c r="G19" i="54"/>
  <c r="D19" i="54"/>
  <c r="F19" i="54" s="1"/>
  <c r="C19" i="54"/>
  <c r="E14" i="54"/>
  <c r="K10" i="54"/>
  <c r="K9" i="54"/>
  <c r="K8" i="54"/>
  <c r="K7" i="54"/>
  <c r="K6" i="54"/>
  <c r="K5" i="54"/>
  <c r="S32" i="53"/>
  <c r="P32" i="53" s="1"/>
  <c r="R32" i="53"/>
  <c r="Q32" i="53"/>
  <c r="N32" i="53" s="1"/>
  <c r="O32" i="53"/>
  <c r="G31" i="53"/>
  <c r="F31" i="53"/>
  <c r="E31" i="53"/>
  <c r="G30" i="53"/>
  <c r="F30" i="53"/>
  <c r="E30" i="53"/>
  <c r="S29" i="53"/>
  <c r="R29" i="53"/>
  <c r="Q29" i="53"/>
  <c r="J29" i="53"/>
  <c r="G29" i="53" s="1"/>
  <c r="I29" i="53"/>
  <c r="H29" i="53"/>
  <c r="F29" i="53"/>
  <c r="E29" i="53"/>
  <c r="D29" i="53"/>
  <c r="G28" i="53"/>
  <c r="F28" i="53"/>
  <c r="E28" i="53"/>
  <c r="G27" i="53"/>
  <c r="F27" i="53"/>
  <c r="E27" i="53"/>
  <c r="G26" i="53"/>
  <c r="F26" i="53"/>
  <c r="E26" i="53"/>
  <c r="G25" i="53"/>
  <c r="F25" i="53"/>
  <c r="E25" i="53"/>
  <c r="J24" i="53"/>
  <c r="I24" i="53"/>
  <c r="F24" i="53" s="1"/>
  <c r="H24" i="53"/>
  <c r="G24" i="53"/>
  <c r="E24" i="53"/>
  <c r="D24" i="53"/>
  <c r="D33" i="53" s="1"/>
  <c r="K23" i="53"/>
  <c r="Q23" i="53" s="1"/>
  <c r="N23" i="53" s="1"/>
  <c r="G23" i="53"/>
  <c r="F23" i="53"/>
  <c r="E23" i="53"/>
  <c r="G22" i="53"/>
  <c r="F22" i="53"/>
  <c r="E22" i="53"/>
  <c r="G21" i="53"/>
  <c r="F21" i="53"/>
  <c r="E21" i="53"/>
  <c r="L20" i="53"/>
  <c r="G20" i="53"/>
  <c r="F20" i="53"/>
  <c r="E20" i="53"/>
  <c r="J19" i="53"/>
  <c r="G19" i="53" s="1"/>
  <c r="I19" i="53"/>
  <c r="H19" i="53"/>
  <c r="E19" i="53" s="1"/>
  <c r="F19" i="53"/>
  <c r="D19" i="53"/>
  <c r="L18" i="53"/>
  <c r="R18" i="53" s="1"/>
  <c r="O18" i="53" s="1"/>
  <c r="G18" i="53"/>
  <c r="F18" i="53"/>
  <c r="E18" i="53"/>
  <c r="G17" i="53"/>
  <c r="F17" i="53"/>
  <c r="E17" i="53"/>
  <c r="M16" i="53"/>
  <c r="S16" i="53" s="1"/>
  <c r="P16" i="53" s="1"/>
  <c r="G16" i="53"/>
  <c r="F16" i="53"/>
  <c r="E16" i="53"/>
  <c r="G15" i="53"/>
  <c r="F15" i="53"/>
  <c r="E15" i="53"/>
  <c r="J14" i="53"/>
  <c r="I14" i="53"/>
  <c r="F14" i="53" s="1"/>
  <c r="H14" i="53"/>
  <c r="D14" i="53"/>
  <c r="G14" i="53" s="1"/>
  <c r="B14" i="53"/>
  <c r="B19" i="53" s="1"/>
  <c r="B24" i="53" s="1"/>
  <c r="B29" i="53" s="1"/>
  <c r="B32" i="53" s="1"/>
  <c r="G13" i="53"/>
  <c r="F13" i="53"/>
  <c r="E13" i="53"/>
  <c r="G12" i="53"/>
  <c r="F12" i="53"/>
  <c r="E12" i="53"/>
  <c r="G11" i="53"/>
  <c r="F11" i="53"/>
  <c r="E11" i="53"/>
  <c r="M10" i="53"/>
  <c r="G10" i="53"/>
  <c r="F10" i="53"/>
  <c r="E10" i="53"/>
  <c r="J9" i="53"/>
  <c r="I9" i="53"/>
  <c r="F9" i="53" s="1"/>
  <c r="H9" i="53"/>
  <c r="D9" i="53"/>
  <c r="E9" i="53" s="1"/>
  <c r="B9" i="53"/>
  <c r="G8" i="53"/>
  <c r="F8" i="53"/>
  <c r="E8" i="53"/>
  <c r="G7" i="53"/>
  <c r="F7" i="53"/>
  <c r="E7" i="53"/>
  <c r="G6" i="53"/>
  <c r="F6" i="53"/>
  <c r="E6" i="53"/>
  <c r="M5" i="53"/>
  <c r="S5" i="53" s="1"/>
  <c r="G5" i="53"/>
  <c r="F5" i="53"/>
  <c r="E5" i="53"/>
  <c r="J4" i="53"/>
  <c r="G4" i="53" s="1"/>
  <c r="I4" i="53"/>
  <c r="H4" i="53"/>
  <c r="F4" i="53"/>
  <c r="E4" i="53"/>
  <c r="D4" i="53"/>
  <c r="AD155" i="11"/>
  <c r="AD154" i="11"/>
  <c r="AD153" i="11"/>
  <c r="AD152" i="11"/>
  <c r="AD151" i="11"/>
  <c r="AD150" i="11"/>
  <c r="AD149" i="11"/>
  <c r="AD148" i="11"/>
  <c r="AD147" i="11"/>
  <c r="AD146" i="11"/>
  <c r="AD145" i="11"/>
  <c r="AD144" i="11"/>
  <c r="AD143" i="11"/>
  <c r="AD142" i="11"/>
  <c r="AD141" i="11"/>
  <c r="AD140" i="11"/>
  <c r="AD139" i="11"/>
  <c r="AD138" i="11"/>
  <c r="AD137" i="11"/>
  <c r="AD136" i="11"/>
  <c r="AD135" i="11"/>
  <c r="AD134" i="11"/>
  <c r="AD133" i="11"/>
  <c r="AD132" i="11"/>
  <c r="AD131" i="11"/>
  <c r="AD130" i="11"/>
  <c r="AD129" i="11"/>
  <c r="AD128" i="11"/>
  <c r="AD127" i="11"/>
  <c r="AD124" i="11"/>
  <c r="AD123" i="11"/>
  <c r="AD122" i="11"/>
  <c r="AD121" i="11"/>
  <c r="AD120" i="11"/>
  <c r="AD119" i="11"/>
  <c r="AD118" i="11"/>
  <c r="AD117" i="11"/>
  <c r="AD116" i="11"/>
  <c r="AD115" i="11"/>
  <c r="AD114" i="11"/>
  <c r="AD113" i="11"/>
  <c r="AD112" i="11"/>
  <c r="AD111" i="11"/>
  <c r="AD110" i="11"/>
  <c r="AD109" i="11"/>
  <c r="AD108" i="11"/>
  <c r="AD107" i="11"/>
  <c r="AD106" i="11"/>
  <c r="AD105" i="11"/>
  <c r="AD104" i="11"/>
  <c r="AD103" i="11"/>
  <c r="AD102" i="11"/>
  <c r="AD101" i="11"/>
  <c r="AD100" i="11"/>
  <c r="AD99" i="11"/>
  <c r="AD98" i="11"/>
  <c r="AD97" i="11"/>
  <c r="AD96" i="11"/>
  <c r="AD93" i="11"/>
  <c r="AD92" i="11"/>
  <c r="AD91" i="11"/>
  <c r="AD90" i="11"/>
  <c r="AD89" i="11"/>
  <c r="AD88" i="11"/>
  <c r="AD87" i="11"/>
  <c r="AD86" i="11"/>
  <c r="AD85" i="11"/>
  <c r="AD84" i="11"/>
  <c r="AD83" i="11"/>
  <c r="AD82" i="11"/>
  <c r="AD81" i="11"/>
  <c r="AD80" i="11"/>
  <c r="AD79" i="11"/>
  <c r="AD78" i="11"/>
  <c r="AD77" i="11"/>
  <c r="AD76" i="11"/>
  <c r="AD75" i="11"/>
  <c r="AD74" i="11"/>
  <c r="AD73" i="11"/>
  <c r="AD72" i="11"/>
  <c r="AD71" i="11"/>
  <c r="AD70" i="11"/>
  <c r="AD69" i="11"/>
  <c r="AD68" i="11"/>
  <c r="AD67" i="11"/>
  <c r="AD66" i="11"/>
  <c r="AD94" i="11"/>
  <c r="AD33" i="11"/>
  <c r="AD32" i="11"/>
  <c r="AD31" i="11"/>
  <c r="AD30" i="11"/>
  <c r="AD29" i="11"/>
  <c r="AD28" i="11"/>
  <c r="AD27" i="11"/>
  <c r="AD26" i="11"/>
  <c r="AD25" i="11"/>
  <c r="AD24" i="11"/>
  <c r="AD23" i="11"/>
  <c r="AD22" i="11"/>
  <c r="AD21" i="11"/>
  <c r="AD20" i="11"/>
  <c r="AD19" i="11"/>
  <c r="AD18" i="11"/>
  <c r="AD17" i="11"/>
  <c r="AD16" i="11"/>
  <c r="AD15" i="11"/>
  <c r="AD14" i="11"/>
  <c r="AD13" i="11"/>
  <c r="AD12" i="11"/>
  <c r="AD11" i="11"/>
  <c r="AD10" i="11"/>
  <c r="AD9" i="11"/>
  <c r="AD8" i="11"/>
  <c r="AD7" i="11"/>
  <c r="AD6" i="11"/>
  <c r="AD34" i="11"/>
  <c r="G185" i="11"/>
  <c r="F185" i="11"/>
  <c r="G184" i="11"/>
  <c r="F184" i="11"/>
  <c r="G183" i="11"/>
  <c r="F183" i="11"/>
  <c r="G182" i="11"/>
  <c r="G181" i="11"/>
  <c r="F181" i="11"/>
  <c r="G180" i="11"/>
  <c r="F180" i="11"/>
  <c r="G179" i="11"/>
  <c r="F179" i="11"/>
  <c r="G178" i="11"/>
  <c r="F178" i="11"/>
  <c r="G176" i="11"/>
  <c r="F176" i="11"/>
  <c r="G175" i="11"/>
  <c r="F175" i="11"/>
  <c r="G174" i="11"/>
  <c r="F174" i="11"/>
  <c r="G173" i="11"/>
  <c r="F173" i="11"/>
  <c r="G172" i="11"/>
  <c r="G171" i="11"/>
  <c r="F171" i="11"/>
  <c r="G170" i="11"/>
  <c r="F170" i="11"/>
  <c r="G169" i="11"/>
  <c r="F169" i="11"/>
  <c r="G168" i="11"/>
  <c r="F168" i="11"/>
  <c r="G166" i="11"/>
  <c r="F166" i="11"/>
  <c r="G165" i="11"/>
  <c r="F165" i="11"/>
  <c r="G164" i="11"/>
  <c r="F164" i="11"/>
  <c r="G163" i="11"/>
  <c r="F163" i="11"/>
  <c r="G162" i="11"/>
  <c r="G161" i="11"/>
  <c r="F161" i="11"/>
  <c r="G160" i="11"/>
  <c r="F160" i="11"/>
  <c r="G159" i="11"/>
  <c r="F159" i="11"/>
  <c r="G158" i="11"/>
  <c r="F158" i="11"/>
  <c r="G152" i="11"/>
  <c r="F152" i="11"/>
  <c r="F182" i="11" s="1"/>
  <c r="G147" i="11"/>
  <c r="G177" i="11" s="1"/>
  <c r="F147" i="11"/>
  <c r="F177" i="11" s="1"/>
  <c r="G142" i="11"/>
  <c r="F142" i="11"/>
  <c r="F172" i="11" s="1"/>
  <c r="G137" i="11"/>
  <c r="G167" i="11" s="1"/>
  <c r="F137" i="11"/>
  <c r="F167" i="11" s="1"/>
  <c r="G132" i="11"/>
  <c r="F132" i="11"/>
  <c r="F162" i="11" s="1"/>
  <c r="G127" i="11"/>
  <c r="G157" i="11" s="1"/>
  <c r="F127" i="11"/>
  <c r="F157" i="11" s="1"/>
  <c r="G121" i="11"/>
  <c r="F121" i="11"/>
  <c r="G116" i="11"/>
  <c r="F116" i="11"/>
  <c r="G111" i="11"/>
  <c r="F111" i="11"/>
  <c r="G106" i="11"/>
  <c r="F106" i="11"/>
  <c r="G101" i="11"/>
  <c r="F101" i="11"/>
  <c r="G96" i="11"/>
  <c r="G125" i="11" s="1"/>
  <c r="F96" i="11"/>
  <c r="F125" i="11" s="1"/>
  <c r="G91" i="11"/>
  <c r="F91" i="11"/>
  <c r="G86" i="11"/>
  <c r="G56" i="11" s="1"/>
  <c r="F86" i="11"/>
  <c r="G81" i="11"/>
  <c r="F81" i="11"/>
  <c r="G76" i="11"/>
  <c r="G46" i="11" s="1"/>
  <c r="F76" i="11"/>
  <c r="G71" i="11"/>
  <c r="F71" i="11"/>
  <c r="G66" i="11"/>
  <c r="G36" i="11" s="1"/>
  <c r="F66" i="11"/>
  <c r="F95" i="11" s="1"/>
  <c r="G64" i="11"/>
  <c r="F64" i="11"/>
  <c r="G63" i="11"/>
  <c r="F63" i="11"/>
  <c r="G62" i="11"/>
  <c r="F62" i="11"/>
  <c r="G61" i="11"/>
  <c r="G60" i="11"/>
  <c r="F60" i="11"/>
  <c r="G59" i="11"/>
  <c r="F59" i="11"/>
  <c r="G58" i="11"/>
  <c r="F58" i="11"/>
  <c r="G57" i="11"/>
  <c r="F57" i="11"/>
  <c r="G55" i="11"/>
  <c r="F55" i="11"/>
  <c r="G54" i="11"/>
  <c r="F54" i="11"/>
  <c r="G53" i="11"/>
  <c r="F53" i="11"/>
  <c r="G52" i="11"/>
  <c r="F52" i="11"/>
  <c r="G51" i="11"/>
  <c r="G50" i="11"/>
  <c r="F50" i="11"/>
  <c r="G49" i="11"/>
  <c r="F49" i="11"/>
  <c r="G48" i="11"/>
  <c r="F48" i="11"/>
  <c r="G47" i="11"/>
  <c r="F47" i="11"/>
  <c r="G45" i="11"/>
  <c r="F45" i="11"/>
  <c r="G44" i="11"/>
  <c r="F44" i="11"/>
  <c r="G43" i="11"/>
  <c r="F43" i="11"/>
  <c r="G42" i="11"/>
  <c r="F42" i="11"/>
  <c r="G41" i="11"/>
  <c r="G40" i="11"/>
  <c r="F40" i="11"/>
  <c r="G39" i="11"/>
  <c r="F39" i="11"/>
  <c r="G38" i="11"/>
  <c r="F38" i="11"/>
  <c r="G37" i="11"/>
  <c r="F37" i="11"/>
  <c r="F36" i="11"/>
  <c r="G31" i="11"/>
  <c r="F31" i="11"/>
  <c r="F61" i="11" s="1"/>
  <c r="G26" i="11"/>
  <c r="F26" i="11"/>
  <c r="F56" i="11" s="1"/>
  <c r="G21" i="11"/>
  <c r="F21" i="11"/>
  <c r="F51" i="11" s="1"/>
  <c r="G16" i="11"/>
  <c r="F16" i="11"/>
  <c r="F46" i="11" s="1"/>
  <c r="G11" i="11"/>
  <c r="F11" i="11"/>
  <c r="F41" i="11" s="1"/>
  <c r="G6" i="11"/>
  <c r="G35" i="11" s="1"/>
  <c r="F6" i="11"/>
  <c r="F35" i="11" s="1"/>
  <c r="E8" i="39"/>
  <c r="E7" i="39" s="1"/>
  <c r="E17" i="39"/>
  <c r="E21" i="39"/>
  <c r="E33" i="39"/>
  <c r="E44" i="39"/>
  <c r="E48" i="39"/>
  <c r="E53" i="39"/>
  <c r="E58" i="39"/>
  <c r="E65" i="39"/>
  <c r="E71" i="39"/>
  <c r="E79" i="39"/>
  <c r="E84" i="39"/>
  <c r="E89" i="39"/>
  <c r="E111" i="39"/>
  <c r="E105" i="39" s="1"/>
  <c r="E118" i="39"/>
  <c r="E121" i="39"/>
  <c r="E127" i="39"/>
  <c r="T50" i="12" l="1"/>
  <c r="R50" i="12"/>
  <c r="P50" i="12"/>
  <c r="M50" i="12"/>
  <c r="G50" i="12"/>
  <c r="S50" i="12"/>
  <c r="I50" i="12"/>
  <c r="U50" i="12"/>
  <c r="J50" i="12"/>
  <c r="Q50" i="12"/>
  <c r="K50" i="12"/>
  <c r="E117" i="39"/>
  <c r="E31" i="39"/>
  <c r="M73" i="15"/>
  <c r="N73" i="15"/>
  <c r="G83" i="15"/>
  <c r="E167" i="15"/>
  <c r="E227" i="15" s="1"/>
  <c r="F42" i="15"/>
  <c r="G47" i="15"/>
  <c r="F57" i="15"/>
  <c r="F69" i="15"/>
  <c r="G67" i="15"/>
  <c r="L69" i="15"/>
  <c r="U72" i="15"/>
  <c r="Q77" i="15"/>
  <c r="P82" i="15"/>
  <c r="V84" i="15"/>
  <c r="E36" i="12"/>
  <c r="E44" i="12" s="1"/>
  <c r="E172" i="15"/>
  <c r="E202" i="15" s="1"/>
  <c r="E122" i="15"/>
  <c r="E102" i="15"/>
  <c r="G42" i="15"/>
  <c r="G52" i="15"/>
  <c r="P57" i="15"/>
  <c r="F74" i="15"/>
  <c r="F83" i="15"/>
  <c r="H69" i="15"/>
  <c r="G84" i="15"/>
  <c r="V74" i="15"/>
  <c r="Q84" i="15"/>
  <c r="N69" i="15"/>
  <c r="E157" i="15"/>
  <c r="E112" i="15"/>
  <c r="F50" i="15"/>
  <c r="G62" i="15"/>
  <c r="P64" i="15"/>
  <c r="F77" i="15"/>
  <c r="F84" i="15"/>
  <c r="G80" i="15"/>
  <c r="J80" i="15" s="1"/>
  <c r="P80" i="15"/>
  <c r="E163" i="15"/>
  <c r="E223" i="15" s="1"/>
  <c r="E103" i="15"/>
  <c r="P53" i="15"/>
  <c r="F53" i="15"/>
  <c r="E178" i="15"/>
  <c r="E208" i="15" s="1"/>
  <c r="P58" i="15"/>
  <c r="F58" i="15"/>
  <c r="E118" i="15"/>
  <c r="G43" i="15"/>
  <c r="F38" i="15"/>
  <c r="G48" i="15"/>
  <c r="G53" i="15"/>
  <c r="O63" i="15"/>
  <c r="P38" i="15"/>
  <c r="P43" i="15"/>
  <c r="K75" i="15"/>
  <c r="M75" i="15"/>
  <c r="H75" i="15"/>
  <c r="L75" i="15"/>
  <c r="N75" i="15"/>
  <c r="K67" i="15"/>
  <c r="M67" i="15"/>
  <c r="H67" i="15"/>
  <c r="I67" i="15"/>
  <c r="J67" i="15"/>
  <c r="J75" i="15"/>
  <c r="K80" i="15"/>
  <c r="H80" i="15"/>
  <c r="K83" i="15"/>
  <c r="N83" i="15"/>
  <c r="I83" i="15"/>
  <c r="M83" i="15"/>
  <c r="H83" i="15"/>
  <c r="L83" i="15"/>
  <c r="J83" i="15"/>
  <c r="K92" i="15"/>
  <c r="J92" i="15"/>
  <c r="N92" i="15"/>
  <c r="I92" i="15"/>
  <c r="M92" i="15"/>
  <c r="L92" i="15"/>
  <c r="T69" i="15"/>
  <c r="W69" i="15"/>
  <c r="R69" i="15"/>
  <c r="V69" i="15"/>
  <c r="Q69" i="15"/>
  <c r="U69" i="15"/>
  <c r="T82" i="15"/>
  <c r="W82" i="15"/>
  <c r="R82" i="15"/>
  <c r="V82" i="15"/>
  <c r="Q82" i="15"/>
  <c r="U82" i="15"/>
  <c r="S82" i="15"/>
  <c r="E197" i="15"/>
  <c r="E114" i="15"/>
  <c r="E109" i="15"/>
  <c r="E234" i="15"/>
  <c r="E218" i="15"/>
  <c r="E107" i="15"/>
  <c r="P47" i="15"/>
  <c r="G37" i="15"/>
  <c r="F48" i="15"/>
  <c r="F54" i="15"/>
  <c r="G57" i="15"/>
  <c r="F64" i="15"/>
  <c r="P48" i="15"/>
  <c r="P62" i="15"/>
  <c r="L67" i="15"/>
  <c r="K73" i="15"/>
  <c r="J73" i="15"/>
  <c r="I73" i="15"/>
  <c r="L73" i="15"/>
  <c r="H92" i="15"/>
  <c r="S69" i="15"/>
  <c r="T80" i="15"/>
  <c r="S80" i="15"/>
  <c r="W80" i="15"/>
  <c r="R80" i="15"/>
  <c r="Q80" i="15"/>
  <c r="V80" i="15"/>
  <c r="E124" i="15"/>
  <c r="E113" i="15"/>
  <c r="E108" i="15"/>
  <c r="E98" i="15"/>
  <c r="F43" i="15"/>
  <c r="F37" i="15"/>
  <c r="F52" i="15"/>
  <c r="G54" i="15"/>
  <c r="G58" i="15"/>
  <c r="F62" i="15"/>
  <c r="G70" i="15"/>
  <c r="F70" i="15"/>
  <c r="P70" i="15"/>
  <c r="P73" i="15"/>
  <c r="F73" i="15"/>
  <c r="F45" i="12" s="1"/>
  <c r="P78" i="15"/>
  <c r="G78" i="15"/>
  <c r="T83" i="15"/>
  <c r="S83" i="15"/>
  <c r="W83" i="15"/>
  <c r="R83" i="15"/>
  <c r="V83" i="15"/>
  <c r="P88" i="15"/>
  <c r="G88" i="15"/>
  <c r="F88" i="15"/>
  <c r="G93" i="15"/>
  <c r="F93" i="15"/>
  <c r="N67" i="15"/>
  <c r="H73" i="15"/>
  <c r="U80" i="15"/>
  <c r="U83" i="15"/>
  <c r="P93" i="15"/>
  <c r="P39" i="15"/>
  <c r="G39" i="15"/>
  <c r="F39" i="15"/>
  <c r="P44" i="15"/>
  <c r="G44" i="15"/>
  <c r="F44" i="15"/>
  <c r="G49" i="15"/>
  <c r="F49" i="15"/>
  <c r="E179" i="15"/>
  <c r="E239" i="15" s="1"/>
  <c r="P59" i="15"/>
  <c r="F59" i="15"/>
  <c r="P37" i="15"/>
  <c r="P42" i="15"/>
  <c r="T79" i="15"/>
  <c r="W79" i="15"/>
  <c r="R79" i="15"/>
  <c r="V79" i="15"/>
  <c r="Q79" i="15"/>
  <c r="S79" i="15"/>
  <c r="U79" i="15"/>
  <c r="I75" i="15"/>
  <c r="K77" i="15"/>
  <c r="J77" i="15"/>
  <c r="N77" i="15"/>
  <c r="H77" i="15"/>
  <c r="L77" i="15"/>
  <c r="M77" i="15"/>
  <c r="E100" i="15"/>
  <c r="P40" i="15"/>
  <c r="E105" i="15"/>
  <c r="P45" i="15"/>
  <c r="E115" i="15"/>
  <c r="P55" i="15"/>
  <c r="E120" i="15"/>
  <c r="P60" i="15"/>
  <c r="E183" i="15"/>
  <c r="E213" i="15" s="1"/>
  <c r="P63" i="15"/>
  <c r="F55" i="15"/>
  <c r="F60" i="15"/>
  <c r="F63" i="15"/>
  <c r="E45" i="12"/>
  <c r="P67" i="15"/>
  <c r="T72" i="15"/>
  <c r="W72" i="15"/>
  <c r="R72" i="15"/>
  <c r="V72" i="15"/>
  <c r="Q72" i="15"/>
  <c r="T77" i="15"/>
  <c r="U77" i="15"/>
  <c r="S77" i="15"/>
  <c r="W77" i="15"/>
  <c r="K82" i="15"/>
  <c r="M82" i="15"/>
  <c r="H82" i="15"/>
  <c r="L82" i="15"/>
  <c r="J82" i="15"/>
  <c r="P87" i="15"/>
  <c r="G87" i="15"/>
  <c r="F68" i="15"/>
  <c r="F82" i="15"/>
  <c r="K69" i="15"/>
  <c r="J69" i="15"/>
  <c r="M69" i="15"/>
  <c r="G72" i="15"/>
  <c r="I82" i="15"/>
  <c r="K84" i="15"/>
  <c r="J84" i="15"/>
  <c r="N84" i="15"/>
  <c r="I84" i="15"/>
  <c r="M84" i="15"/>
  <c r="T68" i="15"/>
  <c r="V68" i="15"/>
  <c r="Q68" i="15"/>
  <c r="U68" i="15"/>
  <c r="S68" i="15"/>
  <c r="P75" i="15"/>
  <c r="F75" i="15"/>
  <c r="G85" i="15"/>
  <c r="P85" i="15"/>
  <c r="F85" i="15"/>
  <c r="P90" i="15"/>
  <c r="G90" i="15"/>
  <c r="F90" i="15"/>
  <c r="G68" i="15"/>
  <c r="R68" i="15"/>
  <c r="T92" i="15"/>
  <c r="W92" i="15"/>
  <c r="R92" i="15"/>
  <c r="V92" i="15"/>
  <c r="Q92" i="15"/>
  <c r="U92" i="15"/>
  <c r="T74" i="15"/>
  <c r="U74" i="15"/>
  <c r="S74" i="15"/>
  <c r="T84" i="15"/>
  <c r="U84" i="15"/>
  <c r="S84" i="15"/>
  <c r="P89" i="15"/>
  <c r="G89" i="15"/>
  <c r="P94" i="15"/>
  <c r="G94" i="15"/>
  <c r="G74" i="15"/>
  <c r="G79" i="15"/>
  <c r="R74" i="15"/>
  <c r="W84" i="15"/>
  <c r="C22" i="54"/>
  <c r="C23" i="54" s="1"/>
  <c r="E50" i="12"/>
  <c r="J35" i="34" s="1"/>
  <c r="L50" i="12"/>
  <c r="H50" i="12"/>
  <c r="K46" i="12"/>
  <c r="V46" i="12"/>
  <c r="I46" i="12"/>
  <c r="T46" i="12"/>
  <c r="M46" i="12"/>
  <c r="F46" i="12"/>
  <c r="P46" i="12"/>
  <c r="R46" i="12"/>
  <c r="H46" i="12"/>
  <c r="N46" i="12" s="1"/>
  <c r="L46" i="12"/>
  <c r="S46" i="12"/>
  <c r="E46" i="12"/>
  <c r="J32" i="34" s="1"/>
  <c r="G46" i="12"/>
  <c r="J46" i="12"/>
  <c r="Q46" i="12"/>
  <c r="E121" i="15"/>
  <c r="E61" i="15" s="1"/>
  <c r="E242" i="15"/>
  <c r="E209" i="15"/>
  <c r="E180" i="15"/>
  <c r="E210" i="15" s="1"/>
  <c r="E119" i="15"/>
  <c r="E116" i="15" s="1"/>
  <c r="E56" i="15" s="1"/>
  <c r="E177" i="15"/>
  <c r="E207" i="15" s="1"/>
  <c r="E175" i="15"/>
  <c r="E111" i="15"/>
  <c r="E51" i="15" s="1"/>
  <c r="E165" i="15"/>
  <c r="E225" i="15" s="1"/>
  <c r="E101" i="15"/>
  <c r="E41" i="15" s="1"/>
  <c r="E222" i="15"/>
  <c r="E96" i="15"/>
  <c r="E36" i="15" s="1"/>
  <c r="E189" i="15"/>
  <c r="E233" i="15"/>
  <c r="E203" i="15"/>
  <c r="E229" i="15"/>
  <c r="E199" i="15"/>
  <c r="E187" i="15"/>
  <c r="E217" i="15"/>
  <c r="E244" i="15"/>
  <c r="E228" i="15"/>
  <c r="E224" i="15"/>
  <c r="E220" i="15"/>
  <c r="P5" i="53"/>
  <c r="S10" i="53"/>
  <c r="L28" i="53"/>
  <c r="R28" i="53" s="1"/>
  <c r="O28" i="53" s="1"/>
  <c r="L27" i="53"/>
  <c r="R27" i="53" s="1"/>
  <c r="O27" i="53" s="1"/>
  <c r="L26" i="53"/>
  <c r="R26" i="53" s="1"/>
  <c r="O26" i="53" s="1"/>
  <c r="L25" i="53"/>
  <c r="M23" i="53"/>
  <c r="S23" i="53" s="1"/>
  <c r="P23" i="53" s="1"/>
  <c r="M22" i="53"/>
  <c r="S22" i="53" s="1"/>
  <c r="P22" i="53" s="1"/>
  <c r="M21" i="53"/>
  <c r="S21" i="53" s="1"/>
  <c r="P21" i="53" s="1"/>
  <c r="M20" i="53"/>
  <c r="K13" i="53"/>
  <c r="Q13" i="53" s="1"/>
  <c r="N13" i="53" s="1"/>
  <c r="K12" i="53"/>
  <c r="Q12" i="53" s="1"/>
  <c r="N12" i="53" s="1"/>
  <c r="K11" i="53"/>
  <c r="Q11" i="53" s="1"/>
  <c r="N11" i="53" s="1"/>
  <c r="K10" i="53"/>
  <c r="M27" i="53"/>
  <c r="S27" i="53" s="1"/>
  <c r="P27" i="53" s="1"/>
  <c r="M25" i="53"/>
  <c r="K22" i="53"/>
  <c r="Q22" i="53" s="1"/>
  <c r="N22" i="53" s="1"/>
  <c r="K20" i="53"/>
  <c r="K18" i="53"/>
  <c r="Q18" i="53" s="1"/>
  <c r="N18" i="53" s="1"/>
  <c r="M17" i="53"/>
  <c r="S17" i="53" s="1"/>
  <c r="P17" i="53" s="1"/>
  <c r="K16" i="53"/>
  <c r="Q16" i="53" s="1"/>
  <c r="N16" i="53" s="1"/>
  <c r="M15" i="53"/>
  <c r="M13" i="53"/>
  <c r="S13" i="53" s="1"/>
  <c r="P13" i="53" s="1"/>
  <c r="L10" i="53"/>
  <c r="L8" i="53"/>
  <c r="R8" i="53" s="1"/>
  <c r="O8" i="53" s="1"/>
  <c r="L7" i="53"/>
  <c r="R7" i="53" s="1"/>
  <c r="O7" i="53" s="1"/>
  <c r="L6" i="53"/>
  <c r="R6" i="53" s="1"/>
  <c r="O6" i="53" s="1"/>
  <c r="L5" i="53"/>
  <c r="K6" i="53"/>
  <c r="Q6" i="53" s="1"/>
  <c r="N6" i="53" s="1"/>
  <c r="K27" i="53"/>
  <c r="Q27" i="53" s="1"/>
  <c r="N27" i="53" s="1"/>
  <c r="K25" i="53"/>
  <c r="L23" i="53"/>
  <c r="R23" i="53" s="1"/>
  <c r="O23" i="53" s="1"/>
  <c r="L21" i="53"/>
  <c r="R21" i="53" s="1"/>
  <c r="O21" i="53" s="1"/>
  <c r="L17" i="53"/>
  <c r="R17" i="53" s="1"/>
  <c r="O17" i="53" s="1"/>
  <c r="L15" i="53"/>
  <c r="L13" i="53"/>
  <c r="R13" i="53" s="1"/>
  <c r="O13" i="53" s="1"/>
  <c r="M12" i="53"/>
  <c r="S12" i="53" s="1"/>
  <c r="P12" i="53" s="1"/>
  <c r="K8" i="53"/>
  <c r="Q8" i="53" s="1"/>
  <c r="N8" i="53" s="1"/>
  <c r="K7" i="53"/>
  <c r="Q7" i="53" s="1"/>
  <c r="N7" i="53" s="1"/>
  <c r="K5" i="53"/>
  <c r="M26" i="53"/>
  <c r="S26" i="53" s="1"/>
  <c r="P26" i="53" s="1"/>
  <c r="K28" i="53"/>
  <c r="Q28" i="53" s="1"/>
  <c r="N28" i="53" s="1"/>
  <c r="I33" i="53"/>
  <c r="F21" i="54"/>
  <c r="D22" i="54"/>
  <c r="D23" i="54" s="1"/>
  <c r="G21" i="54"/>
  <c r="G22" i="54" s="1"/>
  <c r="M7" i="53"/>
  <c r="S7" i="53" s="1"/>
  <c r="P7" i="53" s="1"/>
  <c r="G9" i="53"/>
  <c r="L11" i="53"/>
  <c r="R11" i="53" s="1"/>
  <c r="O11" i="53" s="1"/>
  <c r="K17" i="53"/>
  <c r="Q17" i="53" s="1"/>
  <c r="N17" i="53" s="1"/>
  <c r="R20" i="53"/>
  <c r="M6" i="53"/>
  <c r="S6" i="53" s="1"/>
  <c r="P6" i="53" s="1"/>
  <c r="M11" i="53"/>
  <c r="S11" i="53" s="1"/>
  <c r="P11" i="53" s="1"/>
  <c r="E14" i="53"/>
  <c r="L16" i="53"/>
  <c r="R16" i="53" s="1"/>
  <c r="O16" i="53" s="1"/>
  <c r="K21" i="53"/>
  <c r="Q21" i="53" s="1"/>
  <c r="N21" i="53" s="1"/>
  <c r="K26" i="53"/>
  <c r="Q26" i="53" s="1"/>
  <c r="N26" i="53" s="1"/>
  <c r="H33" i="53"/>
  <c r="E19" i="54"/>
  <c r="M4" i="53"/>
  <c r="M8" i="53"/>
  <c r="S8" i="53" s="1"/>
  <c r="P8" i="53" s="1"/>
  <c r="L12" i="53"/>
  <c r="R12" i="53" s="1"/>
  <c r="O12" i="53" s="1"/>
  <c r="K15" i="53"/>
  <c r="M18" i="53"/>
  <c r="S18" i="53" s="1"/>
  <c r="P18" i="53" s="1"/>
  <c r="J33" i="53"/>
  <c r="L22" i="53"/>
  <c r="R22" i="53" s="1"/>
  <c r="O22" i="53" s="1"/>
  <c r="M28" i="53"/>
  <c r="S28" i="53" s="1"/>
  <c r="P28" i="53" s="1"/>
  <c r="I20" i="54"/>
  <c r="J20" i="54" s="1"/>
  <c r="K20" i="54" s="1"/>
  <c r="M20" i="54" s="1"/>
  <c r="H35" i="54" s="1"/>
  <c r="E21" i="54"/>
  <c r="H21" i="54" s="1"/>
  <c r="I21" i="54" s="1"/>
  <c r="J21" i="54" s="1"/>
  <c r="K21" i="54" s="1"/>
  <c r="M21" i="54" s="1"/>
  <c r="F22" i="54"/>
  <c r="H20" i="54"/>
  <c r="G95" i="11"/>
  <c r="F156" i="11"/>
  <c r="G156" i="11"/>
  <c r="E135" i="39" l="1"/>
  <c r="I80" i="15"/>
  <c r="E226" i="15"/>
  <c r="O62" i="15"/>
  <c r="E106" i="15"/>
  <c r="E46" i="15" s="1"/>
  <c r="M80" i="15"/>
  <c r="N80" i="15"/>
  <c r="E232" i="15"/>
  <c r="L80" i="15"/>
  <c r="H84" i="15"/>
  <c r="L84" i="15"/>
  <c r="E166" i="15"/>
  <c r="E196" i="15" s="1"/>
  <c r="E32" i="12"/>
  <c r="E40" i="12" s="1"/>
  <c r="E176" i="15"/>
  <c r="E206" i="15" s="1"/>
  <c r="E34" i="12"/>
  <c r="E42" i="12" s="1"/>
  <c r="T88" i="15"/>
  <c r="S88" i="15"/>
  <c r="W88" i="15"/>
  <c r="R88" i="15"/>
  <c r="Q88" i="15"/>
  <c r="U88" i="15"/>
  <c r="V88" i="15"/>
  <c r="K70" i="15"/>
  <c r="L70" i="15"/>
  <c r="I70" i="15"/>
  <c r="J70" i="15"/>
  <c r="M70" i="15"/>
  <c r="H70" i="15"/>
  <c r="N70" i="15"/>
  <c r="X62" i="15"/>
  <c r="E156" i="15"/>
  <c r="E186" i="15" s="1"/>
  <c r="E30" i="12"/>
  <c r="E38" i="12" s="1"/>
  <c r="T75" i="15"/>
  <c r="V75" i="15"/>
  <c r="Q75" i="15"/>
  <c r="U75" i="15"/>
  <c r="S75" i="15"/>
  <c r="W75" i="15"/>
  <c r="R75" i="15"/>
  <c r="K72" i="15"/>
  <c r="N72" i="15"/>
  <c r="I72" i="15"/>
  <c r="L72" i="15"/>
  <c r="M72" i="15"/>
  <c r="H72" i="15"/>
  <c r="J72" i="15"/>
  <c r="K93" i="15"/>
  <c r="L93" i="15"/>
  <c r="J93" i="15"/>
  <c r="N93" i="15"/>
  <c r="H93" i="15"/>
  <c r="M93" i="15"/>
  <c r="I93" i="15"/>
  <c r="E240" i="15"/>
  <c r="E195" i="15"/>
  <c r="K74" i="15"/>
  <c r="L74" i="15"/>
  <c r="N74" i="15"/>
  <c r="H74" i="15"/>
  <c r="I74" i="15"/>
  <c r="M74" i="15"/>
  <c r="J74" i="15"/>
  <c r="T89" i="15"/>
  <c r="U89" i="15"/>
  <c r="S89" i="15"/>
  <c r="R89" i="15"/>
  <c r="V89" i="15"/>
  <c r="W89" i="15"/>
  <c r="Q89" i="15"/>
  <c r="T85" i="15"/>
  <c r="V85" i="15"/>
  <c r="Q85" i="15"/>
  <c r="U85" i="15"/>
  <c r="S85" i="15"/>
  <c r="W85" i="15"/>
  <c r="R85" i="15"/>
  <c r="T70" i="15"/>
  <c r="S70" i="15"/>
  <c r="W70" i="15"/>
  <c r="R70" i="15"/>
  <c r="V70" i="15"/>
  <c r="Q70" i="15"/>
  <c r="U70" i="15"/>
  <c r="E237" i="15"/>
  <c r="E161" i="15"/>
  <c r="E191" i="15" s="1"/>
  <c r="E31" i="12"/>
  <c r="E39" i="12" s="1"/>
  <c r="E238" i="15"/>
  <c r="E236" i="15" s="1"/>
  <c r="E243" i="15"/>
  <c r="E241" i="15" s="1"/>
  <c r="K94" i="15"/>
  <c r="M94" i="15"/>
  <c r="H94" i="15"/>
  <c r="L94" i="15"/>
  <c r="I94" i="15"/>
  <c r="J94" i="15"/>
  <c r="N94" i="15"/>
  <c r="K90" i="15"/>
  <c r="M90" i="15"/>
  <c r="H90" i="15"/>
  <c r="L90" i="15"/>
  <c r="J90" i="15"/>
  <c r="N90" i="15"/>
  <c r="I90" i="15"/>
  <c r="K85" i="15"/>
  <c r="L85" i="15"/>
  <c r="J85" i="15"/>
  <c r="N85" i="15"/>
  <c r="H85" i="15"/>
  <c r="I85" i="15"/>
  <c r="M85" i="15"/>
  <c r="K87" i="15"/>
  <c r="N87" i="15"/>
  <c r="I87" i="15"/>
  <c r="M87" i="15"/>
  <c r="H87" i="15"/>
  <c r="L87" i="15"/>
  <c r="J87" i="15"/>
  <c r="T67" i="15"/>
  <c r="U67" i="15"/>
  <c r="S67" i="15"/>
  <c r="R67" i="15"/>
  <c r="Q67" i="15"/>
  <c r="W67" i="15"/>
  <c r="V67" i="15"/>
  <c r="T93" i="15"/>
  <c r="S93" i="15"/>
  <c r="W93" i="15"/>
  <c r="R93" i="15"/>
  <c r="V93" i="15"/>
  <c r="U93" i="15"/>
  <c r="Q93" i="15"/>
  <c r="K88" i="15"/>
  <c r="J88" i="15"/>
  <c r="N88" i="15"/>
  <c r="I88" i="15"/>
  <c r="H88" i="15"/>
  <c r="L88" i="15"/>
  <c r="M88" i="15"/>
  <c r="T78" i="15"/>
  <c r="V78" i="15"/>
  <c r="Q78" i="15"/>
  <c r="U78" i="15"/>
  <c r="R78" i="15"/>
  <c r="S78" i="15"/>
  <c r="W78" i="15"/>
  <c r="E171" i="15"/>
  <c r="E201" i="15" s="1"/>
  <c r="E33" i="12"/>
  <c r="E41" i="12" s="1"/>
  <c r="T94" i="15"/>
  <c r="U94" i="15"/>
  <c r="S94" i="15"/>
  <c r="W94" i="15"/>
  <c r="Q94" i="15"/>
  <c r="V94" i="15"/>
  <c r="R94" i="15"/>
  <c r="K68" i="15"/>
  <c r="N68" i="15"/>
  <c r="I68" i="15"/>
  <c r="M68" i="15"/>
  <c r="H68" i="15"/>
  <c r="J68" i="15"/>
  <c r="L68" i="15"/>
  <c r="T90" i="15"/>
  <c r="V90" i="15"/>
  <c r="Q90" i="15"/>
  <c r="U90" i="15"/>
  <c r="S90" i="15"/>
  <c r="R90" i="15"/>
  <c r="W90" i="15"/>
  <c r="T87" i="15"/>
  <c r="W87" i="15"/>
  <c r="R87" i="15"/>
  <c r="V87" i="15"/>
  <c r="Q87" i="15"/>
  <c r="S87" i="15"/>
  <c r="U87" i="15"/>
  <c r="X63" i="15"/>
  <c r="E193" i="15"/>
  <c r="E181" i="15"/>
  <c r="E211" i="15" s="1"/>
  <c r="E35" i="12"/>
  <c r="E43" i="12" s="1"/>
  <c r="K79" i="15"/>
  <c r="N79" i="15"/>
  <c r="I79" i="15"/>
  <c r="M79" i="15"/>
  <c r="H79" i="15"/>
  <c r="J79" i="15"/>
  <c r="L79" i="15"/>
  <c r="K89" i="15"/>
  <c r="L89" i="15"/>
  <c r="J89" i="15"/>
  <c r="I89" i="15"/>
  <c r="M89" i="15"/>
  <c r="N89" i="15"/>
  <c r="H89" i="15"/>
  <c r="T73" i="15"/>
  <c r="S73" i="15"/>
  <c r="W73" i="15"/>
  <c r="R73" i="15"/>
  <c r="Q73" i="15"/>
  <c r="U73" i="15"/>
  <c r="V73" i="15"/>
  <c r="K78" i="15"/>
  <c r="M78" i="15"/>
  <c r="H78" i="15"/>
  <c r="L78" i="15"/>
  <c r="N78" i="15"/>
  <c r="J78" i="15"/>
  <c r="I78" i="15"/>
  <c r="P36" i="54"/>
  <c r="O36" i="54"/>
  <c r="N36" i="54"/>
  <c r="I36" i="54"/>
  <c r="L36" i="54"/>
  <c r="K36" i="54"/>
  <c r="J36" i="54"/>
  <c r="E36" i="54"/>
  <c r="H36" i="54"/>
  <c r="G36" i="54"/>
  <c r="F36" i="54"/>
  <c r="D36" i="54"/>
  <c r="C36" i="54"/>
  <c r="M36" i="54"/>
  <c r="G35" i="54"/>
  <c r="I35" i="54"/>
  <c r="J35" i="54"/>
  <c r="K35" i="54"/>
  <c r="L35" i="54"/>
  <c r="M35" i="54"/>
  <c r="N35" i="54"/>
  <c r="O35" i="54"/>
  <c r="P35" i="54"/>
  <c r="C35" i="54"/>
  <c r="D35" i="54"/>
  <c r="E35" i="54"/>
  <c r="F35" i="54"/>
  <c r="E235" i="15"/>
  <c r="E231" i="15" s="1"/>
  <c r="E205" i="15"/>
  <c r="E95" i="15"/>
  <c r="E221" i="15"/>
  <c r="E216" i="15"/>
  <c r="N20" i="54"/>
  <c r="N21" i="54"/>
  <c r="C14" i="54"/>
  <c r="D14" i="54" s="1"/>
  <c r="O20" i="53"/>
  <c r="R19" i="53"/>
  <c r="O19" i="53" s="1"/>
  <c r="K4" i="53"/>
  <c r="Q5" i="53"/>
  <c r="L4" i="53"/>
  <c r="R5" i="53"/>
  <c r="S25" i="53"/>
  <c r="M24" i="53"/>
  <c r="S9" i="53"/>
  <c r="P9" i="53" s="1"/>
  <c r="P10" i="53"/>
  <c r="R15" i="53"/>
  <c r="L14" i="53"/>
  <c r="Q25" i="53"/>
  <c r="K24" i="53"/>
  <c r="S4" i="53"/>
  <c r="P4" i="53" s="1"/>
  <c r="M9" i="53"/>
  <c r="K14" i="53"/>
  <c r="Q15" i="53"/>
  <c r="L9" i="53"/>
  <c r="R10" i="53"/>
  <c r="E22" i="54"/>
  <c r="H19" i="54"/>
  <c r="S15" i="53"/>
  <c r="M14" i="53"/>
  <c r="Q20" i="53"/>
  <c r="K19" i="53"/>
  <c r="K9" i="53"/>
  <c r="Q10" i="53"/>
  <c r="M19" i="53"/>
  <c r="S20" i="53"/>
  <c r="L24" i="53"/>
  <c r="R25" i="53"/>
  <c r="L19" i="53"/>
  <c r="E37" i="12" l="1"/>
  <c r="Q36" i="54"/>
  <c r="Q35" i="54"/>
  <c r="E215" i="15"/>
  <c r="R24" i="53"/>
  <c r="O25" i="53"/>
  <c r="Q9" i="53"/>
  <c r="N9" i="53" s="1"/>
  <c r="N10" i="53"/>
  <c r="O10" i="53"/>
  <c r="R9" i="53"/>
  <c r="O9" i="53" s="1"/>
  <c r="M33" i="53"/>
  <c r="M34" i="53" s="1"/>
  <c r="N5" i="53"/>
  <c r="Q4" i="53"/>
  <c r="N4" i="53" s="1"/>
  <c r="L33" i="53"/>
  <c r="L34" i="53" s="1"/>
  <c r="S14" i="53"/>
  <c r="P14" i="53" s="1"/>
  <c r="P15" i="53"/>
  <c r="R14" i="53"/>
  <c r="O14" i="53" s="1"/>
  <c r="O15" i="53"/>
  <c r="P25" i="53"/>
  <c r="S24" i="53"/>
  <c r="P20" i="53"/>
  <c r="S19" i="53"/>
  <c r="P19" i="53" s="1"/>
  <c r="H22" i="54"/>
  <c r="I19" i="54"/>
  <c r="N15" i="53"/>
  <c r="Q14" i="53"/>
  <c r="N14" i="53" s="1"/>
  <c r="K33" i="53"/>
  <c r="K34" i="53" s="1"/>
  <c r="O5" i="53"/>
  <c r="R4" i="53"/>
  <c r="O4" i="53" s="1"/>
  <c r="Q19" i="53"/>
  <c r="N19" i="53" s="1"/>
  <c r="N20" i="53"/>
  <c r="N25" i="53"/>
  <c r="Q24" i="53"/>
  <c r="W34" i="53" l="1"/>
  <c r="J31" i="34"/>
  <c r="E51" i="12"/>
  <c r="E52" i="12" s="1"/>
  <c r="E53" i="12" s="1"/>
  <c r="N24" i="53"/>
  <c r="Q33" i="53"/>
  <c r="Q34" i="53" s="1"/>
  <c r="R33" i="53"/>
  <c r="R34" i="53" s="1"/>
  <c r="O24" i="53"/>
  <c r="J19" i="54"/>
  <c r="K19" i="54" s="1"/>
  <c r="I22" i="54"/>
  <c r="L19" i="54"/>
  <c r="M19" i="54" s="1"/>
  <c r="P24" i="53"/>
  <c r="S33" i="53"/>
  <c r="S34" i="53" s="1"/>
  <c r="G34" i="54" l="1"/>
  <c r="G37" i="54" s="1"/>
  <c r="R54" i="12" s="1"/>
  <c r="C34" i="54"/>
  <c r="P34" i="54"/>
  <c r="N34" i="54"/>
  <c r="N37" i="54" s="1"/>
  <c r="M34" i="54"/>
  <c r="M37" i="54" s="1"/>
  <c r="L34" i="54"/>
  <c r="O34" i="54"/>
  <c r="J34" i="54"/>
  <c r="J37" i="54" s="1"/>
  <c r="U54" i="12" s="1"/>
  <c r="I34" i="54"/>
  <c r="I37" i="54" s="1"/>
  <c r="T54" i="12" s="1"/>
  <c r="H34" i="54"/>
  <c r="K34" i="54"/>
  <c r="K37" i="54" s="1"/>
  <c r="V54" i="12" s="1"/>
  <c r="F34" i="54"/>
  <c r="E34" i="54"/>
  <c r="D34" i="54"/>
  <c r="M22" i="54"/>
  <c r="N19" i="54"/>
  <c r="P37" i="54"/>
  <c r="H37" i="54"/>
  <c r="S54" i="12" s="1"/>
  <c r="D37" i="54"/>
  <c r="F54" i="12" s="1"/>
  <c r="O37" i="54"/>
  <c r="E37" i="54"/>
  <c r="M54" i="12" s="1"/>
  <c r="L37" i="54"/>
  <c r="F37" i="54"/>
  <c r="Q54" i="12" s="1"/>
  <c r="C37" i="54"/>
  <c r="E54" i="12" s="1"/>
  <c r="J39" i="34" l="1"/>
  <c r="E55" i="12"/>
  <c r="Q34" i="54"/>
  <c r="Q37" i="54"/>
  <c r="N22" i="54"/>
  <c r="J40" i="34" l="1"/>
  <c r="E56" i="12"/>
  <c r="F6" i="32" s="1"/>
  <c r="D35" i="47" l="1"/>
  <c r="D34" i="47"/>
  <c r="D33" i="47"/>
  <c r="D32" i="47"/>
  <c r="D31" i="47"/>
  <c r="AC36" i="12" l="1"/>
  <c r="Z36" i="12"/>
  <c r="Y36" i="12"/>
  <c r="Q185" i="11" l="1"/>
  <c r="Q184" i="11"/>
  <c r="Q183" i="11"/>
  <c r="Q181" i="11"/>
  <c r="Q180" i="11"/>
  <c r="Q179" i="11"/>
  <c r="Q178" i="11"/>
  <c r="Q176" i="11"/>
  <c r="Q175" i="11"/>
  <c r="Q174" i="11"/>
  <c r="Q173" i="11"/>
  <c r="Q171" i="11"/>
  <c r="Q170" i="11"/>
  <c r="Q169" i="11"/>
  <c r="Q168" i="11"/>
  <c r="Q166" i="11"/>
  <c r="Q165" i="11"/>
  <c r="Q164" i="11"/>
  <c r="Q163" i="11"/>
  <c r="Q161" i="11"/>
  <c r="Q160" i="11"/>
  <c r="Q159" i="11"/>
  <c r="Q158" i="11"/>
  <c r="Q152" i="11"/>
  <c r="Q147" i="11"/>
  <c r="Q142" i="11"/>
  <c r="Q137" i="11"/>
  <c r="Q132" i="11"/>
  <c r="Q127" i="11"/>
  <c r="Q121" i="11"/>
  <c r="Q116" i="11"/>
  <c r="Q111" i="11"/>
  <c r="Q106" i="11"/>
  <c r="Q101" i="11"/>
  <c r="Q96" i="11"/>
  <c r="Q91" i="11"/>
  <c r="Q86" i="11"/>
  <c r="Q81" i="11"/>
  <c r="Q76" i="11"/>
  <c r="Q71" i="11"/>
  <c r="Q66" i="11"/>
  <c r="Q64" i="11"/>
  <c r="Q63" i="11"/>
  <c r="Q62" i="11"/>
  <c r="Q60" i="11"/>
  <c r="Q59" i="11"/>
  <c r="Q58" i="11"/>
  <c r="Q57" i="11"/>
  <c r="Q55" i="11"/>
  <c r="Q54" i="11"/>
  <c r="Q53" i="11"/>
  <c r="Q52" i="11"/>
  <c r="Q50" i="11"/>
  <c r="Q49" i="11"/>
  <c r="Q48" i="11"/>
  <c r="Q47" i="11"/>
  <c r="Q45" i="11"/>
  <c r="Q44" i="11"/>
  <c r="Q43" i="11"/>
  <c r="Q42" i="11"/>
  <c r="Q40" i="11"/>
  <c r="Q39" i="11"/>
  <c r="Q38" i="11"/>
  <c r="Q37" i="11"/>
  <c r="Q31" i="11"/>
  <c r="Q26" i="11"/>
  <c r="Q21" i="11"/>
  <c r="Q172" i="11" s="1"/>
  <c r="Q16" i="11"/>
  <c r="Q46" i="11" s="1"/>
  <c r="Q11" i="11"/>
  <c r="Q6" i="11"/>
  <c r="H185" i="11"/>
  <c r="H184" i="11"/>
  <c r="H183" i="11"/>
  <c r="H181" i="11"/>
  <c r="H180" i="11"/>
  <c r="H179" i="11"/>
  <c r="H178" i="11"/>
  <c r="H176" i="11"/>
  <c r="H175" i="11"/>
  <c r="H174" i="11"/>
  <c r="H173" i="11"/>
  <c r="H171" i="11"/>
  <c r="H170" i="11"/>
  <c r="H169" i="11"/>
  <c r="H168" i="11"/>
  <c r="H166" i="11"/>
  <c r="H165" i="11"/>
  <c r="H164" i="11"/>
  <c r="H163" i="11"/>
  <c r="H161" i="11"/>
  <c r="H160" i="11"/>
  <c r="H159" i="11"/>
  <c r="H158" i="11"/>
  <c r="H152" i="11"/>
  <c r="H147" i="11"/>
  <c r="H142" i="11"/>
  <c r="H137" i="11"/>
  <c r="H132" i="11"/>
  <c r="H127" i="11"/>
  <c r="H121" i="11"/>
  <c r="H116" i="11"/>
  <c r="H111" i="11"/>
  <c r="H106" i="11"/>
  <c r="H101" i="11"/>
  <c r="H96" i="11"/>
  <c r="H91" i="11"/>
  <c r="H86" i="11"/>
  <c r="H81" i="11"/>
  <c r="H76" i="11"/>
  <c r="H71" i="11"/>
  <c r="H66" i="11"/>
  <c r="H64" i="11"/>
  <c r="H63" i="11"/>
  <c r="H62" i="11"/>
  <c r="H60" i="11"/>
  <c r="H59" i="11"/>
  <c r="H58" i="11"/>
  <c r="H57" i="11"/>
  <c r="H55" i="11"/>
  <c r="H54" i="11"/>
  <c r="H53" i="11"/>
  <c r="H52" i="11"/>
  <c r="H50" i="11"/>
  <c r="H49" i="11"/>
  <c r="H48" i="11"/>
  <c r="H47" i="11"/>
  <c r="H45" i="11"/>
  <c r="H44" i="11"/>
  <c r="H43" i="11"/>
  <c r="H42" i="11"/>
  <c r="H40" i="11"/>
  <c r="H39" i="11"/>
  <c r="H38" i="11"/>
  <c r="H37" i="11"/>
  <c r="H31" i="11"/>
  <c r="H61" i="11" s="1"/>
  <c r="H26" i="11"/>
  <c r="H21" i="11"/>
  <c r="H16" i="11"/>
  <c r="H11" i="11"/>
  <c r="H41" i="11" s="1"/>
  <c r="H6" i="11"/>
  <c r="H46" i="11" l="1"/>
  <c r="Q36" i="11"/>
  <c r="Q56" i="11"/>
  <c r="Q41" i="11"/>
  <c r="H95" i="11"/>
  <c r="H56" i="11"/>
  <c r="H172" i="11"/>
  <c r="H157" i="11"/>
  <c r="H177" i="11"/>
  <c r="Q61" i="11"/>
  <c r="Q162" i="11"/>
  <c r="Q182" i="11"/>
  <c r="Q167" i="11"/>
  <c r="H167" i="11"/>
  <c r="H35" i="11"/>
  <c r="H51" i="11"/>
  <c r="Q95" i="11"/>
  <c r="Q157" i="11"/>
  <c r="Q177" i="11"/>
  <c r="H36" i="11"/>
  <c r="H162" i="11"/>
  <c r="H182" i="11"/>
  <c r="Q125" i="11"/>
  <c r="H125" i="11"/>
  <c r="Q35" i="11"/>
  <c r="Q51" i="11"/>
  <c r="Q156" i="11"/>
  <c r="H156" i="11"/>
  <c r="O11" i="46" l="1"/>
  <c r="O25" i="46"/>
  <c r="U126" i="45"/>
  <c r="U120" i="45"/>
  <c r="U117" i="45"/>
  <c r="U110" i="45"/>
  <c r="U104" i="45" s="1"/>
  <c r="U88" i="45"/>
  <c r="U83" i="45"/>
  <c r="U78" i="45"/>
  <c r="U70" i="45"/>
  <c r="U64" i="45"/>
  <c r="U57" i="45"/>
  <c r="U52" i="45"/>
  <c r="U47" i="45"/>
  <c r="U43" i="45"/>
  <c r="U32" i="45"/>
  <c r="U20" i="45"/>
  <c r="U16" i="45"/>
  <c r="U7" i="45"/>
  <c r="U6" i="45" s="1"/>
  <c r="Q49" i="44"/>
  <c r="Q38" i="44"/>
  <c r="Q26" i="44"/>
  <c r="Q25" i="44"/>
  <c r="Q24" i="44"/>
  <c r="Q23" i="44"/>
  <c r="Q22" i="44"/>
  <c r="Q21" i="44"/>
  <c r="Q20" i="44"/>
  <c r="Q19" i="44"/>
  <c r="Q18" i="44"/>
  <c r="Q17" i="44"/>
  <c r="Q16" i="44"/>
  <c r="P16" i="43"/>
  <c r="P8" i="43"/>
  <c r="M8" i="52"/>
  <c r="L8" i="52"/>
  <c r="K8" i="52"/>
  <c r="J8" i="52"/>
  <c r="I8" i="52"/>
  <c r="H8" i="52"/>
  <c r="G8" i="52"/>
  <c r="F8" i="52"/>
  <c r="D8" i="52"/>
  <c r="B7" i="52"/>
  <c r="A7" i="52"/>
  <c r="Z13" i="36"/>
  <c r="Z12" i="36"/>
  <c r="Z11" i="36"/>
  <c r="Q11" i="36" s="1"/>
  <c r="Z10" i="36"/>
  <c r="Z9" i="36"/>
  <c r="Z8" i="36"/>
  <c r="Z7" i="36"/>
  <c r="Q7" i="36" s="1"/>
  <c r="H13" i="36"/>
  <c r="H11" i="36"/>
  <c r="H10" i="36"/>
  <c r="H9" i="36"/>
  <c r="H8" i="36"/>
  <c r="H7" i="36"/>
  <c r="W13" i="36"/>
  <c r="AC13" i="36" s="1"/>
  <c r="E13" i="36"/>
  <c r="W12" i="36"/>
  <c r="W11" i="36"/>
  <c r="E11" i="36"/>
  <c r="K11" i="36" s="1"/>
  <c r="W10" i="36"/>
  <c r="E10" i="36"/>
  <c r="W9" i="36"/>
  <c r="AC9" i="36" s="1"/>
  <c r="E9" i="36"/>
  <c r="W8" i="36"/>
  <c r="E8" i="36"/>
  <c r="K8" i="36" s="1"/>
  <c r="W7" i="36"/>
  <c r="E7" i="36"/>
  <c r="K7" i="36" s="1"/>
  <c r="S14" i="36"/>
  <c r="V14" i="36"/>
  <c r="H12" i="36"/>
  <c r="M8" i="33"/>
  <c r="L8" i="33"/>
  <c r="K8" i="33"/>
  <c r="J8" i="33"/>
  <c r="U127" i="39"/>
  <c r="U121" i="39"/>
  <c r="U118" i="39"/>
  <c r="U111" i="39"/>
  <c r="U105" i="39" s="1"/>
  <c r="H8" i="33" s="1"/>
  <c r="U89" i="39"/>
  <c r="G8" i="33" s="1"/>
  <c r="U84" i="39"/>
  <c r="U79" i="39"/>
  <c r="U71" i="39"/>
  <c r="U65" i="39"/>
  <c r="U58" i="39"/>
  <c r="U53" i="39"/>
  <c r="U48" i="39"/>
  <c r="U44" i="39"/>
  <c r="U33" i="39"/>
  <c r="U21" i="39"/>
  <c r="U17" i="39"/>
  <c r="U8" i="39"/>
  <c r="U117" i="39" l="1"/>
  <c r="I8" i="33" s="1"/>
  <c r="AC10" i="36"/>
  <c r="K13" i="36"/>
  <c r="AC8" i="36"/>
  <c r="U30" i="45"/>
  <c r="U116" i="45"/>
  <c r="U136" i="45" s="1"/>
  <c r="K10" i="36"/>
  <c r="AC12" i="36"/>
  <c r="U31" i="39"/>
  <c r="F8" i="33" s="1"/>
  <c r="E8" i="33" s="1"/>
  <c r="K9" i="36"/>
  <c r="Q8" i="36"/>
  <c r="Q12" i="36"/>
  <c r="AC7" i="36"/>
  <c r="T7" i="36" s="1"/>
  <c r="AC11" i="36"/>
  <c r="T11" i="36" s="1"/>
  <c r="Q9" i="36"/>
  <c r="Q13" i="36"/>
  <c r="P17" i="43"/>
  <c r="P20" i="43" s="1"/>
  <c r="P21" i="43" s="1"/>
  <c r="Q10" i="36"/>
  <c r="Q27" i="44"/>
  <c r="T8" i="36"/>
  <c r="T13" i="36"/>
  <c r="U7" i="39"/>
  <c r="E8" i="52"/>
  <c r="Z14" i="36"/>
  <c r="H14" i="36"/>
  <c r="T10" i="36" l="1"/>
  <c r="K14" i="36"/>
  <c r="T9" i="36"/>
  <c r="AC14" i="36"/>
  <c r="U135" i="39"/>
  <c r="D8" i="33"/>
  <c r="N8" i="52"/>
  <c r="N8" i="33"/>
  <c r="AB212" i="15"/>
  <c r="AB213" i="15"/>
  <c r="C213" i="15"/>
  <c r="C243" i="15" s="1"/>
  <c r="C212" i="15"/>
  <c r="C242" i="15" s="1"/>
  <c r="P153" i="15"/>
  <c r="P183" i="15" s="1"/>
  <c r="P213" i="15" s="1"/>
  <c r="P152" i="15"/>
  <c r="P182" i="15" s="1"/>
  <c r="P212" i="15" s="1"/>
  <c r="G153" i="15"/>
  <c r="F153" i="15"/>
  <c r="F183" i="15" s="1"/>
  <c r="F213" i="15" s="1"/>
  <c r="G152" i="15"/>
  <c r="G182" i="15" s="1"/>
  <c r="G212" i="15" s="1"/>
  <c r="F152" i="15"/>
  <c r="F182" i="15" s="1"/>
  <c r="F212" i="15" s="1"/>
  <c r="V33" i="15"/>
  <c r="U33" i="15"/>
  <c r="T33" i="15"/>
  <c r="S33" i="15"/>
  <c r="R33" i="15"/>
  <c r="Q33" i="15"/>
  <c r="P33" i="15"/>
  <c r="P123" i="15" s="1"/>
  <c r="V32" i="15"/>
  <c r="U32" i="15"/>
  <c r="T32" i="15"/>
  <c r="S32" i="15"/>
  <c r="R32" i="15"/>
  <c r="Q32" i="15"/>
  <c r="P32" i="15"/>
  <c r="P122" i="15" s="1"/>
  <c r="M33" i="15"/>
  <c r="L33" i="15"/>
  <c r="K33" i="15"/>
  <c r="J33" i="15"/>
  <c r="I33" i="15"/>
  <c r="H33" i="15"/>
  <c r="G33" i="15"/>
  <c r="F33" i="15"/>
  <c r="M32" i="15"/>
  <c r="L32" i="15"/>
  <c r="K32" i="15"/>
  <c r="J32" i="15"/>
  <c r="I32" i="15"/>
  <c r="H32" i="15"/>
  <c r="G32" i="15"/>
  <c r="G122" i="15" s="1"/>
  <c r="F32" i="15"/>
  <c r="C33" i="15"/>
  <c r="C63" i="15" s="1"/>
  <c r="C93" i="15" s="1"/>
  <c r="C32" i="15"/>
  <c r="C62" i="15" s="1"/>
  <c r="C92" i="15" s="1"/>
  <c r="R183" i="11"/>
  <c r="Q152" i="15" s="1"/>
  <c r="Q182" i="15" s="1"/>
  <c r="Q212" i="15" s="1"/>
  <c r="S183" i="11"/>
  <c r="R152" i="15" s="1"/>
  <c r="R182" i="15" s="1"/>
  <c r="R212" i="15" s="1"/>
  <c r="T183" i="11"/>
  <c r="S152" i="15" s="1"/>
  <c r="S182" i="15" s="1"/>
  <c r="S212" i="15" s="1"/>
  <c r="U183" i="11"/>
  <c r="T152" i="15" s="1"/>
  <c r="T182" i="15" s="1"/>
  <c r="T212" i="15" s="1"/>
  <c r="V183" i="11"/>
  <c r="U152" i="15" s="1"/>
  <c r="U182" i="15" s="1"/>
  <c r="U212" i="15" s="1"/>
  <c r="W183" i="11"/>
  <c r="V152" i="15" s="1"/>
  <c r="V182" i="15" s="1"/>
  <c r="V212" i="15" s="1"/>
  <c r="R184" i="11"/>
  <c r="Q153" i="15" s="1"/>
  <c r="Q183" i="15" s="1"/>
  <c r="Q213" i="15" s="1"/>
  <c r="S184" i="11"/>
  <c r="R153" i="15" s="1"/>
  <c r="R183" i="15" s="1"/>
  <c r="R213" i="15" s="1"/>
  <c r="T184" i="11"/>
  <c r="S153" i="15" s="1"/>
  <c r="S183" i="15" s="1"/>
  <c r="S213" i="15" s="1"/>
  <c r="U184" i="11"/>
  <c r="T153" i="15" s="1"/>
  <c r="T183" i="15" s="1"/>
  <c r="T213" i="15" s="1"/>
  <c r="V184" i="11"/>
  <c r="U153" i="15" s="1"/>
  <c r="U183" i="15" s="1"/>
  <c r="U213" i="15" s="1"/>
  <c r="W184" i="11"/>
  <c r="V153" i="15" s="1"/>
  <c r="V183" i="15" s="1"/>
  <c r="V213" i="15" s="1"/>
  <c r="I183" i="11"/>
  <c r="H152" i="15" s="1"/>
  <c r="H182" i="15" s="1"/>
  <c r="H212" i="15" s="1"/>
  <c r="J183" i="11"/>
  <c r="I152" i="15" s="1"/>
  <c r="I182" i="15" s="1"/>
  <c r="I212" i="15" s="1"/>
  <c r="K183" i="11"/>
  <c r="J152" i="15" s="1"/>
  <c r="J182" i="15" s="1"/>
  <c r="J212" i="15" s="1"/>
  <c r="L183" i="11"/>
  <c r="K152" i="15" s="1"/>
  <c r="K182" i="15" s="1"/>
  <c r="K212" i="15" s="1"/>
  <c r="M183" i="11"/>
  <c r="L152" i="15" s="1"/>
  <c r="L182" i="15" s="1"/>
  <c r="L212" i="15" s="1"/>
  <c r="N183" i="11"/>
  <c r="M152" i="15" s="1"/>
  <c r="M182" i="15" s="1"/>
  <c r="M212" i="15" s="1"/>
  <c r="I184" i="11"/>
  <c r="H153" i="15" s="1"/>
  <c r="H183" i="15" s="1"/>
  <c r="H213" i="15" s="1"/>
  <c r="J184" i="11"/>
  <c r="I153" i="15" s="1"/>
  <c r="I183" i="15" s="1"/>
  <c r="I213" i="15" s="1"/>
  <c r="K184" i="11"/>
  <c r="J153" i="15" s="1"/>
  <c r="J183" i="15" s="1"/>
  <c r="J213" i="15" s="1"/>
  <c r="L184" i="11"/>
  <c r="K153" i="15" s="1"/>
  <c r="K183" i="15" s="1"/>
  <c r="K213" i="15" s="1"/>
  <c r="M184" i="11"/>
  <c r="L153" i="15" s="1"/>
  <c r="L183" i="15" s="1"/>
  <c r="L213" i="15" s="1"/>
  <c r="N184" i="11"/>
  <c r="M153" i="15" s="1"/>
  <c r="M183" i="15" s="1"/>
  <c r="M213" i="15" s="1"/>
  <c r="A183" i="11"/>
  <c r="B183" i="11"/>
  <c r="A184" i="11"/>
  <c r="B184" i="11"/>
  <c r="Z153" i="11"/>
  <c r="Z154" i="11"/>
  <c r="X153" i="11"/>
  <c r="Y153" i="11" s="1"/>
  <c r="X154" i="11"/>
  <c r="W152" i="11"/>
  <c r="V152" i="11"/>
  <c r="U152" i="11"/>
  <c r="T152" i="11"/>
  <c r="S152" i="11"/>
  <c r="R152" i="11"/>
  <c r="O153" i="11"/>
  <c r="AA153" i="11" s="1"/>
  <c r="O154" i="11"/>
  <c r="AE154" i="11" s="1"/>
  <c r="N152" i="11"/>
  <c r="M152" i="11"/>
  <c r="L152" i="11"/>
  <c r="K152" i="11"/>
  <c r="J152" i="11"/>
  <c r="I152" i="11"/>
  <c r="E154" i="11"/>
  <c r="E184" i="11" s="1"/>
  <c r="E153" i="11"/>
  <c r="E183" i="11" s="1"/>
  <c r="A153" i="11"/>
  <c r="B153" i="11"/>
  <c r="A154" i="11"/>
  <c r="B154" i="11"/>
  <c r="Z122" i="11"/>
  <c r="Z123" i="11"/>
  <c r="X122" i="11"/>
  <c r="Y122" i="11" s="1"/>
  <c r="X123" i="11"/>
  <c r="Y123" i="11" s="1"/>
  <c r="W121" i="11"/>
  <c r="V121" i="11"/>
  <c r="U121" i="11"/>
  <c r="T121" i="11"/>
  <c r="S121" i="11"/>
  <c r="R121" i="11"/>
  <c r="N121" i="11"/>
  <c r="M121" i="11"/>
  <c r="L121" i="11"/>
  <c r="K121" i="11"/>
  <c r="J121" i="11"/>
  <c r="I121" i="11"/>
  <c r="O122" i="11"/>
  <c r="P122" i="11" s="1"/>
  <c r="O123" i="11"/>
  <c r="P123" i="11" s="1"/>
  <c r="A122" i="11"/>
  <c r="B122" i="11"/>
  <c r="A123" i="11"/>
  <c r="B123" i="11"/>
  <c r="R62" i="11"/>
  <c r="S62" i="11"/>
  <c r="T62" i="11"/>
  <c r="U62" i="11"/>
  <c r="V62" i="11"/>
  <c r="W62" i="11"/>
  <c r="R63" i="11"/>
  <c r="S63" i="11"/>
  <c r="T63" i="11"/>
  <c r="U63" i="11"/>
  <c r="V63" i="11"/>
  <c r="W63" i="11"/>
  <c r="I62" i="11"/>
  <c r="J62" i="11"/>
  <c r="K62" i="11"/>
  <c r="L62" i="11"/>
  <c r="M62" i="11"/>
  <c r="N62" i="11"/>
  <c r="I63" i="11"/>
  <c r="J63" i="11"/>
  <c r="K63" i="11"/>
  <c r="L63" i="11"/>
  <c r="M63" i="11"/>
  <c r="N63" i="11"/>
  <c r="Z92" i="11"/>
  <c r="Z93" i="11"/>
  <c r="X92" i="11"/>
  <c r="Y92" i="11" s="1"/>
  <c r="X93" i="11"/>
  <c r="Y93" i="11" s="1"/>
  <c r="W91" i="11"/>
  <c r="AA27" i="34" s="1"/>
  <c r="V91" i="11"/>
  <c r="U91" i="11"/>
  <c r="T91" i="11"/>
  <c r="X27" i="34" s="1"/>
  <c r="S91" i="11"/>
  <c r="W27" i="34" s="1"/>
  <c r="R91" i="11"/>
  <c r="O92" i="11"/>
  <c r="P92" i="11" s="1"/>
  <c r="O93" i="11"/>
  <c r="P93" i="11" s="1"/>
  <c r="N91" i="11"/>
  <c r="M91" i="11"/>
  <c r="L91" i="11"/>
  <c r="K91" i="11"/>
  <c r="J91" i="11"/>
  <c r="I91" i="11"/>
  <c r="A92" i="11"/>
  <c r="B92" i="11"/>
  <c r="A93" i="11"/>
  <c r="B93" i="11"/>
  <c r="E63" i="11"/>
  <c r="E93" i="11" s="1"/>
  <c r="E62" i="11"/>
  <c r="E92" i="11" s="1"/>
  <c r="A62" i="11"/>
  <c r="B62" i="11"/>
  <c r="A63" i="11"/>
  <c r="B63" i="11"/>
  <c r="Z32" i="11"/>
  <c r="Z33" i="11"/>
  <c r="Z63" i="11" s="1"/>
  <c r="X32" i="11"/>
  <c r="Y32" i="11" s="1"/>
  <c r="X33" i="11"/>
  <c r="Y33" i="11" s="1"/>
  <c r="W31" i="11"/>
  <c r="AA12" i="34" s="1"/>
  <c r="V31" i="11"/>
  <c r="U31" i="11"/>
  <c r="T31" i="11"/>
  <c r="X12" i="34" s="1"/>
  <c r="S31" i="11"/>
  <c r="W12" i="34" s="1"/>
  <c r="R31" i="11"/>
  <c r="O32" i="11"/>
  <c r="O33" i="11"/>
  <c r="AA33" i="11" s="1"/>
  <c r="N31" i="11"/>
  <c r="M31" i="11"/>
  <c r="L31" i="11"/>
  <c r="K31" i="11"/>
  <c r="J31" i="11"/>
  <c r="I31" i="11"/>
  <c r="A32" i="11"/>
  <c r="B32" i="11"/>
  <c r="A33" i="11"/>
  <c r="B33" i="11"/>
  <c r="J36" i="34"/>
  <c r="J37" i="34" s="1"/>
  <c r="J38" i="34" s="1"/>
  <c r="J29" i="34"/>
  <c r="J21" i="34"/>
  <c r="J20" i="34"/>
  <c r="J19" i="34"/>
  <c r="J18" i="34"/>
  <c r="J17" i="34"/>
  <c r="J16" i="34"/>
  <c r="J15" i="34"/>
  <c r="J14" i="34"/>
  <c r="AA39" i="34"/>
  <c r="Z39" i="34"/>
  <c r="Y39" i="34"/>
  <c r="X39" i="34"/>
  <c r="W39" i="34"/>
  <c r="V39" i="34"/>
  <c r="U39" i="34"/>
  <c r="U35" i="34"/>
  <c r="U34" i="34"/>
  <c r="U33" i="34"/>
  <c r="U32" i="34"/>
  <c r="AA28" i="34"/>
  <c r="Z28" i="34"/>
  <c r="Y28" i="34"/>
  <c r="X28" i="34"/>
  <c r="W28" i="34"/>
  <c r="V28" i="34"/>
  <c r="U28" i="34"/>
  <c r="Z27" i="34"/>
  <c r="Y27" i="34"/>
  <c r="V27" i="34"/>
  <c r="U27" i="34"/>
  <c r="U26" i="34"/>
  <c r="U25" i="34"/>
  <c r="U24" i="34"/>
  <c r="U23" i="34"/>
  <c r="U22" i="34"/>
  <c r="AA13" i="34"/>
  <c r="Z13" i="34"/>
  <c r="Y13" i="34"/>
  <c r="X13" i="34"/>
  <c r="W13" i="34"/>
  <c r="V13" i="34"/>
  <c r="U13" i="34"/>
  <c r="Z12" i="34"/>
  <c r="Y12" i="34"/>
  <c r="V12" i="34"/>
  <c r="U12" i="34"/>
  <c r="U11" i="34"/>
  <c r="U10" i="34"/>
  <c r="U9" i="34"/>
  <c r="U8" i="34"/>
  <c r="U7" i="34"/>
  <c r="U19" i="34" l="1"/>
  <c r="X184" i="11"/>
  <c r="Y184" i="11" s="1"/>
  <c r="Z184" i="11"/>
  <c r="Y153" i="15" s="1"/>
  <c r="Y183" i="15" s="1"/>
  <c r="Y213" i="15" s="1"/>
  <c r="Z183" i="11"/>
  <c r="Y152" i="15" s="1"/>
  <c r="Y182" i="15" s="1"/>
  <c r="Y212" i="15" s="1"/>
  <c r="J41" i="34"/>
  <c r="O184" i="11"/>
  <c r="O183" i="11"/>
  <c r="F122" i="15"/>
  <c r="F242" i="15"/>
  <c r="J122" i="15"/>
  <c r="J242" i="15"/>
  <c r="F123" i="15"/>
  <c r="F243" i="15"/>
  <c r="J123" i="15"/>
  <c r="J243" i="15"/>
  <c r="T122" i="15"/>
  <c r="T242" i="15"/>
  <c r="Q123" i="15"/>
  <c r="Q243" i="15"/>
  <c r="U123" i="15"/>
  <c r="U243" i="15"/>
  <c r="K122" i="15"/>
  <c r="K242" i="15"/>
  <c r="K123" i="15"/>
  <c r="K243" i="15"/>
  <c r="Q122" i="15"/>
  <c r="Q121" i="15" s="1"/>
  <c r="Q242" i="15"/>
  <c r="U122" i="15"/>
  <c r="U121" i="15" s="1"/>
  <c r="U242" i="15"/>
  <c r="U241" i="15" s="1"/>
  <c r="R123" i="15"/>
  <c r="R243" i="15"/>
  <c r="V123" i="15"/>
  <c r="V243" i="15"/>
  <c r="G242" i="15"/>
  <c r="P153" i="11"/>
  <c r="Y154" i="11"/>
  <c r="X183" i="11"/>
  <c r="H122" i="15"/>
  <c r="H242" i="15"/>
  <c r="L122" i="15"/>
  <c r="L242" i="15"/>
  <c r="H123" i="15"/>
  <c r="H243" i="15"/>
  <c r="L123" i="15"/>
  <c r="L243" i="15"/>
  <c r="R122" i="15"/>
  <c r="R121" i="15" s="1"/>
  <c r="R242" i="15"/>
  <c r="R241" i="15" s="1"/>
  <c r="V122" i="15"/>
  <c r="V121" i="15" s="1"/>
  <c r="V242" i="15"/>
  <c r="V241" i="15" s="1"/>
  <c r="S123" i="15"/>
  <c r="S243" i="15"/>
  <c r="P243" i="15"/>
  <c r="AB153" i="11"/>
  <c r="I122" i="15"/>
  <c r="I242" i="15"/>
  <c r="M122" i="15"/>
  <c r="M242" i="15"/>
  <c r="I123" i="15"/>
  <c r="I243" i="15"/>
  <c r="M123" i="15"/>
  <c r="M243" i="15"/>
  <c r="S122" i="15"/>
  <c r="S121" i="15" s="1"/>
  <c r="S242" i="15"/>
  <c r="S241" i="15" s="1"/>
  <c r="T123" i="15"/>
  <c r="T243" i="15"/>
  <c r="P242" i="15"/>
  <c r="G183" i="15"/>
  <c r="G243" i="15" s="1"/>
  <c r="Y33" i="15"/>
  <c r="G123" i="15"/>
  <c r="G121" i="15" s="1"/>
  <c r="P121" i="15"/>
  <c r="Y32" i="15"/>
  <c r="Y122" i="15"/>
  <c r="N33" i="15"/>
  <c r="O33" i="15" s="1"/>
  <c r="W33" i="15"/>
  <c r="X33" i="15" s="1"/>
  <c r="N32" i="15"/>
  <c r="O32" i="15" s="1"/>
  <c r="W32" i="15"/>
  <c r="X32" i="15" s="1"/>
  <c r="AA154" i="11"/>
  <c r="P154" i="11"/>
  <c r="W21" i="34"/>
  <c r="AA21" i="34"/>
  <c r="AA93" i="11"/>
  <c r="AA63" i="11" s="1"/>
  <c r="AB63" i="11" s="1"/>
  <c r="O63" i="11"/>
  <c r="P63" i="11" s="1"/>
  <c r="O62" i="11"/>
  <c r="P62" i="11" s="1"/>
  <c r="X63" i="11"/>
  <c r="Y63" i="11" s="1"/>
  <c r="AA123" i="11"/>
  <c r="AB123" i="11" s="1"/>
  <c r="AE93" i="11"/>
  <c r="AE123" i="11"/>
  <c r="AA122" i="11"/>
  <c r="AB122" i="11" s="1"/>
  <c r="AE122" i="11"/>
  <c r="AB33" i="11"/>
  <c r="X62" i="11"/>
  <c r="Y62" i="11" s="1"/>
  <c r="AE32" i="11"/>
  <c r="AA92" i="11"/>
  <c r="AB92" i="11" s="1"/>
  <c r="Z62" i="11"/>
  <c r="P32" i="11"/>
  <c r="AE33" i="11"/>
  <c r="P33" i="11"/>
  <c r="AA32" i="11"/>
  <c r="AB32" i="11" s="1"/>
  <c r="U16" i="34"/>
  <c r="U20" i="34"/>
  <c r="Y20" i="34"/>
  <c r="X21" i="34"/>
  <c r="U29" i="34"/>
  <c r="X20" i="34"/>
  <c r="W20" i="34"/>
  <c r="U21" i="34"/>
  <c r="V21" i="34"/>
  <c r="Z21" i="34"/>
  <c r="AA20" i="34"/>
  <c r="Y21" i="34"/>
  <c r="U18" i="34"/>
  <c r="AB27" i="34"/>
  <c r="AC27" i="34" s="1"/>
  <c r="Z20" i="34"/>
  <c r="AB39" i="34"/>
  <c r="AC39" i="34" s="1"/>
  <c r="AB12" i="34"/>
  <c r="AC12" i="34" s="1"/>
  <c r="U14" i="34"/>
  <c r="AB13" i="34"/>
  <c r="AC13" i="34" s="1"/>
  <c r="U15" i="34"/>
  <c r="AB28" i="34"/>
  <c r="U17" i="34"/>
  <c r="V20" i="34"/>
  <c r="I121" i="15" l="1"/>
  <c r="I61" i="15" s="1"/>
  <c r="I91" i="15" s="1"/>
  <c r="W123" i="15"/>
  <c r="X123" i="15" s="1"/>
  <c r="N123" i="15"/>
  <c r="O123" i="15" s="1"/>
  <c r="T121" i="15"/>
  <c r="W153" i="15"/>
  <c r="W183" i="15" s="1"/>
  <c r="Y123" i="15"/>
  <c r="M121" i="15"/>
  <c r="M61" i="15" s="1"/>
  <c r="M91" i="15" s="1"/>
  <c r="N122" i="15"/>
  <c r="O122" i="15" s="1"/>
  <c r="W122" i="15"/>
  <c r="X122" i="15" s="1"/>
  <c r="F121" i="15"/>
  <c r="P241" i="15"/>
  <c r="K121" i="15"/>
  <c r="K61" i="15" s="1"/>
  <c r="K91" i="15" s="1"/>
  <c r="Y243" i="15"/>
  <c r="H121" i="15"/>
  <c r="H61" i="15" s="1"/>
  <c r="H91" i="15" s="1"/>
  <c r="G241" i="15"/>
  <c r="Y242" i="15"/>
  <c r="J121" i="15"/>
  <c r="J61" i="15" s="1"/>
  <c r="J91" i="15" s="1"/>
  <c r="P183" i="11"/>
  <c r="N152" i="15"/>
  <c r="AB154" i="11"/>
  <c r="AA184" i="11"/>
  <c r="M241" i="15"/>
  <c r="L241" i="15"/>
  <c r="Y183" i="11"/>
  <c r="W152" i="15"/>
  <c r="T241" i="15"/>
  <c r="F241" i="15"/>
  <c r="N153" i="15"/>
  <c r="P184" i="11"/>
  <c r="AA183" i="11"/>
  <c r="AD63" i="11"/>
  <c r="AE63" i="11" s="1"/>
  <c r="L121" i="15"/>
  <c r="L61" i="15" s="1"/>
  <c r="L91" i="15" s="1"/>
  <c r="AE153" i="11"/>
  <c r="AD183" i="11"/>
  <c r="I241" i="15"/>
  <c r="N243" i="15"/>
  <c r="O243" i="15" s="1"/>
  <c r="H241" i="15"/>
  <c r="N242" i="15"/>
  <c r="W242" i="15"/>
  <c r="X242" i="15" s="1"/>
  <c r="Q241" i="15"/>
  <c r="K241" i="15"/>
  <c r="W243" i="15"/>
  <c r="X243" i="15" s="1"/>
  <c r="J241" i="15"/>
  <c r="AD184" i="11"/>
  <c r="J42" i="34"/>
  <c r="G213" i="15"/>
  <c r="Z33" i="15"/>
  <c r="AA33" i="15" s="1"/>
  <c r="AC33" i="15"/>
  <c r="AD33" i="15" s="1"/>
  <c r="AC32" i="15"/>
  <c r="AD32" i="15" s="1"/>
  <c r="Z32" i="15"/>
  <c r="AA32" i="15" s="1"/>
  <c r="AB93" i="11"/>
  <c r="AA62" i="11"/>
  <c r="AB62" i="11" s="1"/>
  <c r="AE92" i="11"/>
  <c r="AD62" i="11"/>
  <c r="AE62" i="11" s="1"/>
  <c r="AC28" i="34"/>
  <c r="AB21" i="34"/>
  <c r="AC21" i="34" s="1"/>
  <c r="AB20" i="34"/>
  <c r="AC20" i="34" s="1"/>
  <c r="Z123" i="15" l="1"/>
  <c r="AA123" i="15" s="1"/>
  <c r="AC123" i="15"/>
  <c r="AD123" i="15" s="1"/>
  <c r="AC122" i="15"/>
  <c r="AD122" i="15" s="1"/>
  <c r="X153" i="15"/>
  <c r="Z122" i="15"/>
  <c r="AA122" i="15" s="1"/>
  <c r="W213" i="15"/>
  <c r="X213" i="15" s="1"/>
  <c r="X183" i="15"/>
  <c r="N121" i="15"/>
  <c r="N61" i="15" s="1"/>
  <c r="O121" i="15"/>
  <c r="N183" i="15"/>
  <c r="O153" i="15"/>
  <c r="Z242" i="15"/>
  <c r="AA242" i="15" s="1"/>
  <c r="O242" i="15"/>
  <c r="AC242" i="15"/>
  <c r="AD242" i="15" s="1"/>
  <c r="N241" i="15"/>
  <c r="AE183" i="11"/>
  <c r="AD152" i="15" s="1"/>
  <c r="AD182" i="15" s="1"/>
  <c r="AC152" i="15"/>
  <c r="AC182" i="15" s="1"/>
  <c r="AC212" i="15" s="1"/>
  <c r="Z152" i="15"/>
  <c r="Z182" i="15" s="1"/>
  <c r="Z212" i="15" s="1"/>
  <c r="AB183" i="11"/>
  <c r="AA152" i="15" s="1"/>
  <c r="Z153" i="15"/>
  <c r="Z183" i="15" s="1"/>
  <c r="Z213" i="15" s="1"/>
  <c r="AB184" i="11"/>
  <c r="AA153" i="15" s="1"/>
  <c r="AE184" i="11"/>
  <c r="AD153" i="15" s="1"/>
  <c r="AD183" i="15" s="1"/>
  <c r="AC153" i="15"/>
  <c r="AC183" i="15" s="1"/>
  <c r="AC213" i="15" s="1"/>
  <c r="AC243" i="15"/>
  <c r="AD243" i="15" s="1"/>
  <c r="Z243" i="15"/>
  <c r="AA243" i="15" s="1"/>
  <c r="W182" i="15"/>
  <c r="X152" i="15"/>
  <c r="N182" i="15"/>
  <c r="O152" i="15"/>
  <c r="N212" i="15" l="1"/>
  <c r="O212" i="15" s="1"/>
  <c r="O182" i="15"/>
  <c r="W212" i="15"/>
  <c r="X212" i="15" s="1"/>
  <c r="X182" i="15"/>
  <c r="N213" i="15"/>
  <c r="O213" i="15" s="1"/>
  <c r="O183" i="15"/>
  <c r="L32" i="34"/>
  <c r="AD32" i="34" s="1"/>
  <c r="K32" i="34"/>
  <c r="D7" i="34" l="1"/>
  <c r="C7" i="34"/>
  <c r="B57" i="12" l="1"/>
  <c r="A57" i="12"/>
  <c r="B56" i="12"/>
  <c r="A56" i="12"/>
  <c r="B55" i="12"/>
  <c r="A55" i="12"/>
  <c r="B54" i="12"/>
  <c r="A54" i="12"/>
  <c r="B53" i="12"/>
  <c r="A53" i="12"/>
  <c r="B52" i="12"/>
  <c r="A52" i="12"/>
  <c r="B51" i="12"/>
  <c r="A51" i="12"/>
  <c r="B50" i="12"/>
  <c r="A50" i="12"/>
  <c r="B49" i="12"/>
  <c r="A49" i="12"/>
  <c r="B48" i="12"/>
  <c r="A48" i="12"/>
  <c r="B47" i="12"/>
  <c r="A47" i="12"/>
  <c r="B46" i="12"/>
  <c r="A46" i="12"/>
  <c r="B45" i="12"/>
  <c r="A45" i="12"/>
  <c r="B44" i="12"/>
  <c r="A44" i="12"/>
  <c r="B43" i="12"/>
  <c r="A43" i="12"/>
  <c r="B42" i="12"/>
  <c r="A42" i="12"/>
  <c r="B41" i="12"/>
  <c r="A41" i="12"/>
  <c r="B40" i="12"/>
  <c r="A40" i="12"/>
  <c r="B39" i="12"/>
  <c r="A39" i="12"/>
  <c r="B38" i="12"/>
  <c r="A38" i="12"/>
  <c r="B37" i="12"/>
  <c r="A37" i="12"/>
  <c r="B36" i="12"/>
  <c r="A36" i="12"/>
  <c r="B35" i="12"/>
  <c r="A35" i="12"/>
  <c r="B34" i="12"/>
  <c r="A34" i="12"/>
  <c r="B33" i="12"/>
  <c r="A33" i="12"/>
  <c r="B32" i="12"/>
  <c r="A32" i="12"/>
  <c r="B31" i="12"/>
  <c r="A31" i="12"/>
  <c r="B30" i="12"/>
  <c r="A30" i="12"/>
  <c r="B29" i="12"/>
  <c r="A29" i="12"/>
  <c r="B28" i="12"/>
  <c r="A28" i="12"/>
  <c r="B27" i="12"/>
  <c r="A27" i="12"/>
  <c r="B26" i="12"/>
  <c r="A26" i="12"/>
  <c r="B25" i="12"/>
  <c r="A25" i="12"/>
  <c r="B24" i="12"/>
  <c r="A24" i="12"/>
  <c r="B23" i="12"/>
  <c r="A23" i="12"/>
  <c r="B22" i="12"/>
  <c r="A22" i="12"/>
  <c r="B21" i="12"/>
  <c r="A21" i="12"/>
  <c r="B20" i="12"/>
  <c r="A20" i="12"/>
  <c r="B19" i="12"/>
  <c r="A19" i="12"/>
  <c r="B18" i="12"/>
  <c r="A18" i="12"/>
  <c r="B17" i="12"/>
  <c r="A17" i="12"/>
  <c r="B16" i="12"/>
  <c r="A16" i="12"/>
  <c r="B15" i="12"/>
  <c r="A15" i="12"/>
  <c r="B14" i="12"/>
  <c r="A14" i="12"/>
  <c r="B13" i="12"/>
  <c r="A13" i="12"/>
  <c r="B12" i="12"/>
  <c r="A12" i="12"/>
  <c r="B11" i="12"/>
  <c r="A11" i="12"/>
  <c r="B10" i="12"/>
  <c r="A10" i="12"/>
  <c r="B9" i="12"/>
  <c r="A9" i="12"/>
  <c r="B8" i="12"/>
  <c r="A8" i="12"/>
  <c r="B7" i="12"/>
  <c r="A7" i="12"/>
  <c r="B6" i="12"/>
  <c r="A6" i="12"/>
  <c r="B5" i="12"/>
  <c r="A5" i="12"/>
  <c r="B27" i="46"/>
  <c r="A27" i="46"/>
  <c r="B26" i="46"/>
  <c r="A26" i="46"/>
  <c r="B25" i="46"/>
  <c r="A25" i="46"/>
  <c r="B24" i="46"/>
  <c r="A24" i="46"/>
  <c r="B23" i="46"/>
  <c r="A23" i="46"/>
  <c r="B22" i="46"/>
  <c r="A22" i="46"/>
  <c r="B21" i="46"/>
  <c r="A21" i="46"/>
  <c r="B20" i="46"/>
  <c r="A20" i="46"/>
  <c r="B19" i="46"/>
  <c r="A19" i="46"/>
  <c r="B18" i="46"/>
  <c r="A18" i="46"/>
  <c r="B17" i="46"/>
  <c r="A17" i="46"/>
  <c r="B16" i="46"/>
  <c r="A16" i="46"/>
  <c r="B15" i="46"/>
  <c r="A15" i="46"/>
  <c r="B14" i="46"/>
  <c r="A14" i="46"/>
  <c r="B13" i="46"/>
  <c r="A13" i="46"/>
  <c r="B12" i="46"/>
  <c r="A12" i="46"/>
  <c r="B11" i="46"/>
  <c r="A11" i="46"/>
  <c r="B10" i="46"/>
  <c r="A10" i="46"/>
  <c r="B9" i="46"/>
  <c r="A9" i="46"/>
  <c r="B8" i="46"/>
  <c r="A8" i="46"/>
  <c r="B7" i="46"/>
  <c r="A7" i="46"/>
  <c r="B6" i="46"/>
  <c r="A6" i="46"/>
  <c r="B136" i="45"/>
  <c r="A136" i="45"/>
  <c r="B135" i="45"/>
  <c r="A135" i="45"/>
  <c r="B134" i="45"/>
  <c r="A134" i="45"/>
  <c r="B133" i="45"/>
  <c r="A133" i="45"/>
  <c r="B132" i="45"/>
  <c r="A132" i="45"/>
  <c r="B131" i="45"/>
  <c r="A131" i="45"/>
  <c r="B130" i="45"/>
  <c r="A130" i="45"/>
  <c r="B129" i="45"/>
  <c r="A129" i="45"/>
  <c r="B128" i="45"/>
  <c r="A128" i="45"/>
  <c r="B127" i="45"/>
  <c r="A127" i="45"/>
  <c r="B126" i="45"/>
  <c r="A126" i="45"/>
  <c r="B125" i="45"/>
  <c r="A125" i="45"/>
  <c r="B124" i="45"/>
  <c r="A124" i="45"/>
  <c r="B123" i="45"/>
  <c r="A123" i="45"/>
  <c r="B122" i="45"/>
  <c r="A122" i="45"/>
  <c r="B121" i="45"/>
  <c r="A121" i="45"/>
  <c r="B120" i="45"/>
  <c r="A120" i="45"/>
  <c r="B119" i="45"/>
  <c r="A119" i="45"/>
  <c r="B118" i="45"/>
  <c r="A118" i="45"/>
  <c r="B117" i="45"/>
  <c r="A117" i="45"/>
  <c r="B116" i="45"/>
  <c r="A116" i="45"/>
  <c r="B115" i="45"/>
  <c r="A115" i="45"/>
  <c r="B114" i="45"/>
  <c r="A114" i="45"/>
  <c r="B113" i="45"/>
  <c r="A113" i="45"/>
  <c r="B112" i="45"/>
  <c r="A112" i="45"/>
  <c r="B111" i="45"/>
  <c r="A111" i="45"/>
  <c r="B110" i="45"/>
  <c r="A110" i="45"/>
  <c r="B109" i="45"/>
  <c r="A109" i="45"/>
  <c r="B108" i="45"/>
  <c r="A108" i="45"/>
  <c r="B107" i="45"/>
  <c r="A107" i="45"/>
  <c r="B106" i="45"/>
  <c r="A106" i="45"/>
  <c r="B105" i="45"/>
  <c r="A105" i="45"/>
  <c r="B104" i="45"/>
  <c r="A104" i="45"/>
  <c r="B103" i="45"/>
  <c r="A103" i="45"/>
  <c r="B102" i="45"/>
  <c r="A102" i="45"/>
  <c r="B101" i="45"/>
  <c r="A101" i="45"/>
  <c r="B100" i="45"/>
  <c r="A100" i="45"/>
  <c r="B99" i="45"/>
  <c r="A99" i="45"/>
  <c r="B98" i="45"/>
  <c r="A98" i="45"/>
  <c r="B97" i="45"/>
  <c r="A97" i="45"/>
  <c r="B96" i="45"/>
  <c r="A96" i="45"/>
  <c r="B95" i="45"/>
  <c r="A95" i="45"/>
  <c r="B94" i="45"/>
  <c r="A94" i="45"/>
  <c r="B93" i="45"/>
  <c r="A93" i="45"/>
  <c r="B92" i="45"/>
  <c r="A92" i="45"/>
  <c r="B91" i="45"/>
  <c r="A91" i="45"/>
  <c r="B90" i="45"/>
  <c r="A90" i="45"/>
  <c r="B89" i="45"/>
  <c r="A89" i="45"/>
  <c r="B88" i="45"/>
  <c r="A88" i="45"/>
  <c r="B87" i="45"/>
  <c r="A87" i="45"/>
  <c r="B86" i="45"/>
  <c r="A86" i="45"/>
  <c r="B85" i="45"/>
  <c r="A85" i="45"/>
  <c r="B84" i="45"/>
  <c r="A84" i="45"/>
  <c r="B83" i="45"/>
  <c r="A83" i="45"/>
  <c r="B82" i="45"/>
  <c r="A82" i="45"/>
  <c r="B81" i="45"/>
  <c r="A81" i="45"/>
  <c r="B80" i="45"/>
  <c r="A80" i="45"/>
  <c r="B79" i="45"/>
  <c r="A79" i="45"/>
  <c r="B78" i="45"/>
  <c r="A78" i="45"/>
  <c r="B77" i="45"/>
  <c r="A77" i="45"/>
  <c r="B76" i="45"/>
  <c r="A76" i="45"/>
  <c r="B75" i="45"/>
  <c r="A75" i="45"/>
  <c r="B74" i="45"/>
  <c r="A74" i="45"/>
  <c r="B73" i="45"/>
  <c r="A73" i="45"/>
  <c r="B72" i="45"/>
  <c r="A72" i="45"/>
  <c r="B71" i="45"/>
  <c r="A71" i="45"/>
  <c r="B70" i="45"/>
  <c r="A70" i="45"/>
  <c r="B69" i="45"/>
  <c r="A69" i="45"/>
  <c r="B68" i="45"/>
  <c r="A68" i="45"/>
  <c r="B67" i="45"/>
  <c r="A67" i="45"/>
  <c r="B66" i="45"/>
  <c r="A66" i="45"/>
  <c r="B65" i="45"/>
  <c r="A65" i="45"/>
  <c r="B64" i="45"/>
  <c r="A64" i="45"/>
  <c r="B63" i="45"/>
  <c r="A63" i="45"/>
  <c r="B62" i="45"/>
  <c r="A62" i="45"/>
  <c r="B61" i="45"/>
  <c r="A61" i="45"/>
  <c r="B60" i="45"/>
  <c r="A60" i="45"/>
  <c r="B59" i="45"/>
  <c r="A59" i="45"/>
  <c r="B58" i="45"/>
  <c r="A58" i="45"/>
  <c r="B57" i="45"/>
  <c r="A57" i="45"/>
  <c r="B56" i="45"/>
  <c r="A56" i="45"/>
  <c r="B55" i="45"/>
  <c r="A55" i="45"/>
  <c r="B54" i="45"/>
  <c r="A54" i="45"/>
  <c r="B53" i="45"/>
  <c r="A53" i="45"/>
  <c r="B52" i="45"/>
  <c r="A52" i="45"/>
  <c r="B51" i="45"/>
  <c r="A51" i="45"/>
  <c r="B50" i="45"/>
  <c r="A50" i="45"/>
  <c r="B49" i="45"/>
  <c r="A49" i="45"/>
  <c r="B48" i="45"/>
  <c r="A48" i="45"/>
  <c r="B47" i="45"/>
  <c r="A47" i="45"/>
  <c r="B46" i="45"/>
  <c r="A46" i="45"/>
  <c r="B45" i="45"/>
  <c r="A45" i="45"/>
  <c r="B44" i="45"/>
  <c r="A44" i="45"/>
  <c r="B43" i="45"/>
  <c r="A43" i="45"/>
  <c r="B42" i="45"/>
  <c r="A42" i="45"/>
  <c r="B41" i="45"/>
  <c r="A41" i="45"/>
  <c r="B40" i="45"/>
  <c r="A40" i="45"/>
  <c r="B39" i="45"/>
  <c r="A39" i="45"/>
  <c r="B38" i="45"/>
  <c r="A38" i="45"/>
  <c r="B37" i="45"/>
  <c r="A37" i="45"/>
  <c r="B36" i="45"/>
  <c r="A36" i="45"/>
  <c r="B35" i="45"/>
  <c r="A35" i="45"/>
  <c r="B34" i="45"/>
  <c r="A34" i="45"/>
  <c r="B33" i="45"/>
  <c r="A33" i="45"/>
  <c r="B32" i="45"/>
  <c r="A32" i="45"/>
  <c r="B31" i="45"/>
  <c r="A31" i="45"/>
  <c r="B30" i="45"/>
  <c r="A30" i="45"/>
  <c r="B29" i="45"/>
  <c r="A29" i="45"/>
  <c r="B28" i="45"/>
  <c r="A28" i="45"/>
  <c r="B27" i="45"/>
  <c r="A27" i="45"/>
  <c r="B26" i="45"/>
  <c r="A26" i="45"/>
  <c r="B25" i="45"/>
  <c r="A25" i="45"/>
  <c r="B24" i="45"/>
  <c r="A24" i="45"/>
  <c r="B23" i="45"/>
  <c r="A23" i="45"/>
  <c r="B22" i="45"/>
  <c r="A22" i="45"/>
  <c r="B21" i="45"/>
  <c r="A21" i="45"/>
  <c r="B20" i="45"/>
  <c r="A20" i="45"/>
  <c r="B19" i="45"/>
  <c r="A19" i="45"/>
  <c r="B18" i="45"/>
  <c r="A18" i="45"/>
  <c r="B17" i="45"/>
  <c r="A17" i="45"/>
  <c r="B16" i="45"/>
  <c r="A16" i="45"/>
  <c r="B15" i="45"/>
  <c r="A15" i="45"/>
  <c r="B14" i="45"/>
  <c r="A14" i="45"/>
  <c r="B13" i="45"/>
  <c r="A13" i="45"/>
  <c r="B12" i="45"/>
  <c r="A12" i="45"/>
  <c r="B11" i="45"/>
  <c r="A11" i="45"/>
  <c r="B10" i="45"/>
  <c r="A10" i="45"/>
  <c r="B9" i="45"/>
  <c r="A9" i="45"/>
  <c r="B8" i="45"/>
  <c r="A8" i="45"/>
  <c r="B7" i="45"/>
  <c r="A7" i="45"/>
  <c r="B6" i="45"/>
  <c r="A6" i="45"/>
  <c r="B5" i="45"/>
  <c r="A5" i="45"/>
  <c r="B49" i="44"/>
  <c r="A49" i="44"/>
  <c r="B48" i="44"/>
  <c r="A48" i="44"/>
  <c r="B47" i="44"/>
  <c r="A47" i="44"/>
  <c r="B46" i="44"/>
  <c r="A46" i="44"/>
  <c r="B45" i="44"/>
  <c r="A45" i="44"/>
  <c r="B44" i="44"/>
  <c r="A44" i="44"/>
  <c r="B43" i="44"/>
  <c r="A43" i="44"/>
  <c r="B42" i="44"/>
  <c r="A42" i="44"/>
  <c r="B41" i="44"/>
  <c r="A41" i="44"/>
  <c r="B40" i="44"/>
  <c r="A40" i="44"/>
  <c r="B39" i="44"/>
  <c r="A39" i="44"/>
  <c r="B38" i="44"/>
  <c r="A38" i="44"/>
  <c r="B37" i="44"/>
  <c r="A37" i="44"/>
  <c r="B36" i="44"/>
  <c r="A36" i="44"/>
  <c r="B35" i="44"/>
  <c r="A35" i="44"/>
  <c r="B34" i="44"/>
  <c r="A34" i="44"/>
  <c r="B33" i="44"/>
  <c r="A33" i="44"/>
  <c r="B32" i="44"/>
  <c r="A32" i="44"/>
  <c r="B31" i="44"/>
  <c r="A31" i="44"/>
  <c r="B30" i="44"/>
  <c r="A30" i="44"/>
  <c r="B29" i="44"/>
  <c r="A29" i="44"/>
  <c r="B28" i="44"/>
  <c r="A28" i="44"/>
  <c r="B27" i="44"/>
  <c r="A27" i="44"/>
  <c r="B26" i="44"/>
  <c r="A26" i="44"/>
  <c r="B25" i="44"/>
  <c r="A25" i="44"/>
  <c r="B24" i="44"/>
  <c r="A24" i="44"/>
  <c r="B23" i="44"/>
  <c r="A23" i="44"/>
  <c r="B22" i="44"/>
  <c r="A22" i="44"/>
  <c r="B21" i="44"/>
  <c r="A21" i="44"/>
  <c r="B20" i="44"/>
  <c r="A20" i="44"/>
  <c r="B19" i="44"/>
  <c r="A19" i="44"/>
  <c r="B18" i="44"/>
  <c r="A18" i="44"/>
  <c r="B17" i="44"/>
  <c r="A17" i="44"/>
  <c r="B16" i="44"/>
  <c r="A16" i="44"/>
  <c r="B15" i="44"/>
  <c r="A15" i="44"/>
  <c r="B14" i="44"/>
  <c r="A14" i="44"/>
  <c r="B13" i="44"/>
  <c r="A13" i="44"/>
  <c r="B12" i="44"/>
  <c r="A12" i="44"/>
  <c r="B11" i="44"/>
  <c r="A11" i="44"/>
  <c r="B10" i="44"/>
  <c r="A10" i="44"/>
  <c r="B9" i="44"/>
  <c r="A9" i="44"/>
  <c r="B8" i="44"/>
  <c r="A8" i="44"/>
  <c r="B7" i="44"/>
  <c r="A7" i="44"/>
  <c r="B6" i="44"/>
  <c r="A6" i="44"/>
  <c r="A7" i="43"/>
  <c r="B7" i="43"/>
  <c r="A8" i="43"/>
  <c r="B8" i="43"/>
  <c r="A9" i="43"/>
  <c r="B9" i="43"/>
  <c r="A10" i="43"/>
  <c r="B10" i="43"/>
  <c r="A11" i="43"/>
  <c r="B11" i="43"/>
  <c r="A12" i="43"/>
  <c r="B12" i="43"/>
  <c r="A13" i="43"/>
  <c r="B13" i="43"/>
  <c r="A14" i="43"/>
  <c r="B14" i="43"/>
  <c r="A15" i="43"/>
  <c r="B15" i="43"/>
  <c r="A16" i="43"/>
  <c r="B16" i="43"/>
  <c r="A17" i="43"/>
  <c r="B17" i="43"/>
  <c r="A18" i="43"/>
  <c r="B18" i="43"/>
  <c r="A19" i="43"/>
  <c r="B19" i="43"/>
  <c r="A20" i="43"/>
  <c r="B20" i="43"/>
  <c r="A21" i="43"/>
  <c r="B21" i="43"/>
  <c r="B6" i="43"/>
  <c r="A6" i="43"/>
  <c r="B6" i="42"/>
  <c r="B7" i="42" s="1"/>
  <c r="B8" i="42" s="1"/>
  <c r="B9" i="42" s="1"/>
  <c r="B10" i="42" s="1"/>
  <c r="B11" i="42" s="1"/>
  <c r="B12" i="42" s="1"/>
  <c r="B13" i="42" s="1"/>
  <c r="B14" i="42" s="1"/>
  <c r="B15" i="42" s="1"/>
  <c r="B16" i="42" s="1"/>
  <c r="B17" i="42" s="1"/>
  <c r="B18" i="42" s="1"/>
  <c r="B19" i="42" s="1"/>
  <c r="B20" i="42" s="1"/>
  <c r="B21" i="42" s="1"/>
  <c r="B22" i="42" s="1"/>
  <c r="B23" i="42" s="1"/>
  <c r="B24" i="42" s="1"/>
  <c r="B25" i="42" s="1"/>
  <c r="B26" i="42" s="1"/>
  <c r="A6" i="42"/>
  <c r="A7" i="42" s="1"/>
  <c r="A8" i="42" s="1"/>
  <c r="A9" i="42" s="1"/>
  <c r="A10" i="42" s="1"/>
  <c r="A11" i="42" s="1"/>
  <c r="A12" i="42" s="1"/>
  <c r="A13" i="42" s="1"/>
  <c r="A14" i="42" s="1"/>
  <c r="A15" i="42" s="1"/>
  <c r="A16" i="42" s="1"/>
  <c r="A17" i="42" s="1"/>
  <c r="A18" i="42" s="1"/>
  <c r="A19" i="42" s="1"/>
  <c r="A20" i="42" s="1"/>
  <c r="A21" i="42" s="1"/>
  <c r="A22" i="42" s="1"/>
  <c r="A23" i="42" s="1"/>
  <c r="A24" i="42" s="1"/>
  <c r="A25" i="42" s="1"/>
  <c r="A26" i="42" s="1"/>
  <c r="B7" i="39"/>
  <c r="B8" i="39" s="1"/>
  <c r="B9" i="39" s="1"/>
  <c r="B10" i="39" s="1"/>
  <c r="B11" i="39" s="1"/>
  <c r="B12" i="39" s="1"/>
  <c r="B13" i="39" s="1"/>
  <c r="B14" i="39" s="1"/>
  <c r="B15" i="39" s="1"/>
  <c r="B16" i="39" s="1"/>
  <c r="B17" i="39" s="1"/>
  <c r="B18" i="39" s="1"/>
  <c r="B19" i="39" s="1"/>
  <c r="B20" i="39" s="1"/>
  <c r="B21" i="39" s="1"/>
  <c r="B22" i="39" s="1"/>
  <c r="B23" i="39" s="1"/>
  <c r="B24" i="39" s="1"/>
  <c r="B25" i="39" s="1"/>
  <c r="B26" i="39" s="1"/>
  <c r="B27" i="39" s="1"/>
  <c r="B28" i="39" s="1"/>
  <c r="B29" i="39" s="1"/>
  <c r="B30" i="39" s="1"/>
  <c r="B31" i="39" s="1"/>
  <c r="B32" i="39" s="1"/>
  <c r="B33" i="39" s="1"/>
  <c r="B34" i="39" s="1"/>
  <c r="B35" i="39" s="1"/>
  <c r="B36" i="39" s="1"/>
  <c r="B37" i="39" s="1"/>
  <c r="B38" i="39" s="1"/>
  <c r="B39" i="39" s="1"/>
  <c r="B40" i="39" s="1"/>
  <c r="B41" i="39" s="1"/>
  <c r="B42" i="39" s="1"/>
  <c r="B43" i="39" s="1"/>
  <c r="B44" i="39" s="1"/>
  <c r="B45" i="39" s="1"/>
  <c r="B46" i="39" s="1"/>
  <c r="B47" i="39" s="1"/>
  <c r="B48" i="39" s="1"/>
  <c r="B49" i="39" s="1"/>
  <c r="B50" i="39" s="1"/>
  <c r="B51" i="39" s="1"/>
  <c r="B52" i="39" s="1"/>
  <c r="B53" i="39" s="1"/>
  <c r="B54" i="39" s="1"/>
  <c r="B55" i="39" s="1"/>
  <c r="B56" i="39" s="1"/>
  <c r="B57" i="39" s="1"/>
  <c r="B58" i="39" s="1"/>
  <c r="B59" i="39" s="1"/>
  <c r="B60" i="39" s="1"/>
  <c r="B61" i="39" s="1"/>
  <c r="B62" i="39" s="1"/>
  <c r="B63" i="39" s="1"/>
  <c r="B64" i="39" s="1"/>
  <c r="B65" i="39" s="1"/>
  <c r="B66" i="39" s="1"/>
  <c r="B67" i="39" s="1"/>
  <c r="B68" i="39" s="1"/>
  <c r="B69" i="39" s="1"/>
  <c r="B70" i="39" s="1"/>
  <c r="B71" i="39" s="1"/>
  <c r="B72" i="39" s="1"/>
  <c r="B73" i="39" s="1"/>
  <c r="B74" i="39" s="1"/>
  <c r="B75" i="39" s="1"/>
  <c r="B76" i="39" s="1"/>
  <c r="B77" i="39" s="1"/>
  <c r="B78" i="39" s="1"/>
  <c r="B79" i="39" s="1"/>
  <c r="B80" i="39" s="1"/>
  <c r="B81" i="39" s="1"/>
  <c r="B82" i="39" s="1"/>
  <c r="B83" i="39" s="1"/>
  <c r="B84" i="39" s="1"/>
  <c r="B85" i="39" s="1"/>
  <c r="B86" i="39" s="1"/>
  <c r="B87" i="39" s="1"/>
  <c r="B88" i="39" s="1"/>
  <c r="B89" i="39" s="1"/>
  <c r="B90" i="39" s="1"/>
  <c r="B91" i="39" s="1"/>
  <c r="B92" i="39" s="1"/>
  <c r="B93" i="39" s="1"/>
  <c r="B94" i="39" s="1"/>
  <c r="B95" i="39" s="1"/>
  <c r="B96" i="39" s="1"/>
  <c r="B97" i="39" s="1"/>
  <c r="B98" i="39" s="1"/>
  <c r="B99" i="39" s="1"/>
  <c r="B100" i="39" s="1"/>
  <c r="B101" i="39" s="1"/>
  <c r="B102" i="39" s="1"/>
  <c r="B103" i="39" s="1"/>
  <c r="B104" i="39" s="1"/>
  <c r="B105" i="39" s="1"/>
  <c r="B106" i="39" s="1"/>
  <c r="B107" i="39" s="1"/>
  <c r="B108" i="39" s="1"/>
  <c r="B109" i="39" s="1"/>
  <c r="B110" i="39" s="1"/>
  <c r="B111" i="39" s="1"/>
  <c r="B112" i="39" s="1"/>
  <c r="B113" i="39" s="1"/>
  <c r="B114" i="39" s="1"/>
  <c r="B115" i="39" s="1"/>
  <c r="B116" i="39" s="1"/>
  <c r="B117" i="39" s="1"/>
  <c r="B118" i="39" s="1"/>
  <c r="B119" i="39" s="1"/>
  <c r="B120" i="39" s="1"/>
  <c r="B121" i="39" s="1"/>
  <c r="B122" i="39" s="1"/>
  <c r="B123" i="39" s="1"/>
  <c r="B124" i="39" s="1"/>
  <c r="B125" i="39" s="1"/>
  <c r="B126" i="39" s="1"/>
  <c r="B127" i="39" s="1"/>
  <c r="B128" i="39" s="1"/>
  <c r="B129" i="39" s="1"/>
  <c r="B130" i="39" s="1"/>
  <c r="B131" i="39" s="1"/>
  <c r="B132" i="39" s="1"/>
  <c r="B133" i="39" s="1"/>
  <c r="B134" i="39" s="1"/>
  <c r="B135" i="39" s="1"/>
  <c r="A7" i="39"/>
  <c r="A8" i="39" s="1"/>
  <c r="A9" i="39" s="1"/>
  <c r="A10" i="39" s="1"/>
  <c r="A11" i="39" s="1"/>
  <c r="A12" i="39" s="1"/>
  <c r="A13" i="39" s="1"/>
  <c r="A14" i="39" s="1"/>
  <c r="A15" i="39" s="1"/>
  <c r="A16" i="39" s="1"/>
  <c r="A17" i="39" s="1"/>
  <c r="A18" i="39" s="1"/>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108" i="39" s="1"/>
  <c r="A109" i="39" s="1"/>
  <c r="A110" i="39" s="1"/>
  <c r="A111" i="39" s="1"/>
  <c r="A112" i="39" s="1"/>
  <c r="A113" i="39" s="1"/>
  <c r="A114" i="39" s="1"/>
  <c r="A115" i="39" s="1"/>
  <c r="A116" i="39" s="1"/>
  <c r="A117" i="39" s="1"/>
  <c r="A118" i="39" s="1"/>
  <c r="A119" i="39" s="1"/>
  <c r="A120" i="39" s="1"/>
  <c r="A121" i="39" s="1"/>
  <c r="A122" i="39" s="1"/>
  <c r="A123" i="39" s="1"/>
  <c r="A124" i="39" s="1"/>
  <c r="A125" i="39" s="1"/>
  <c r="A126" i="39" s="1"/>
  <c r="A127" i="39" s="1"/>
  <c r="A128" i="39" s="1"/>
  <c r="A129" i="39" s="1"/>
  <c r="A130" i="39" s="1"/>
  <c r="A131" i="39" s="1"/>
  <c r="A132" i="39" s="1"/>
  <c r="A133" i="39" s="1"/>
  <c r="A134" i="39" s="1"/>
  <c r="A135" i="39" s="1"/>
  <c r="B186" i="11"/>
  <c r="A186" i="11"/>
  <c r="B185" i="11"/>
  <c r="A185" i="11"/>
  <c r="B182" i="11"/>
  <c r="A182" i="11"/>
  <c r="B181" i="11"/>
  <c r="A181" i="11"/>
  <c r="B180" i="11"/>
  <c r="A180" i="11"/>
  <c r="B179" i="11"/>
  <c r="A179" i="11"/>
  <c r="B178" i="11"/>
  <c r="A178" i="11"/>
  <c r="B177" i="11"/>
  <c r="A177" i="11"/>
  <c r="B176" i="11"/>
  <c r="A176" i="11"/>
  <c r="B175" i="11"/>
  <c r="A175" i="11"/>
  <c r="B174" i="11"/>
  <c r="A174" i="11"/>
  <c r="B173" i="11"/>
  <c r="A173" i="11"/>
  <c r="B172" i="11"/>
  <c r="A172" i="11"/>
  <c r="B171" i="11"/>
  <c r="A171" i="11"/>
  <c r="B170" i="11"/>
  <c r="A170" i="11"/>
  <c r="B169" i="11"/>
  <c r="A169" i="11"/>
  <c r="B168" i="11"/>
  <c r="A168" i="11"/>
  <c r="B167" i="11"/>
  <c r="A167" i="11"/>
  <c r="B166" i="11"/>
  <c r="A166" i="11"/>
  <c r="B165" i="11"/>
  <c r="A165" i="11"/>
  <c r="B164" i="11"/>
  <c r="A164" i="11"/>
  <c r="B163" i="11"/>
  <c r="A163" i="11"/>
  <c r="B162" i="11"/>
  <c r="A162" i="11"/>
  <c r="B161" i="11"/>
  <c r="A161" i="11"/>
  <c r="B160" i="11"/>
  <c r="A160" i="11"/>
  <c r="B159" i="11"/>
  <c r="A159" i="11"/>
  <c r="B158" i="11"/>
  <c r="A158" i="11"/>
  <c r="B157" i="11"/>
  <c r="A157" i="11"/>
  <c r="B156" i="11"/>
  <c r="A156" i="11"/>
  <c r="B155" i="11"/>
  <c r="A155" i="11"/>
  <c r="B152" i="11"/>
  <c r="A152" i="11"/>
  <c r="B151" i="11"/>
  <c r="A151" i="11"/>
  <c r="B150" i="11"/>
  <c r="A150" i="11"/>
  <c r="B149" i="11"/>
  <c r="A149" i="11"/>
  <c r="B148" i="11"/>
  <c r="A148" i="11"/>
  <c r="B147" i="11"/>
  <c r="A147" i="11"/>
  <c r="B146" i="11"/>
  <c r="A146" i="11"/>
  <c r="B145" i="11"/>
  <c r="A145" i="11"/>
  <c r="B144" i="11"/>
  <c r="A144" i="11"/>
  <c r="B143" i="11"/>
  <c r="A143" i="11"/>
  <c r="B142" i="11"/>
  <c r="A142" i="11"/>
  <c r="B141" i="11"/>
  <c r="A141" i="11"/>
  <c r="B140" i="11"/>
  <c r="A140" i="11"/>
  <c r="B139" i="11"/>
  <c r="A139" i="11"/>
  <c r="B138" i="11"/>
  <c r="A138" i="11"/>
  <c r="B137" i="11"/>
  <c r="A137" i="11"/>
  <c r="B136" i="11"/>
  <c r="A136" i="11"/>
  <c r="B135" i="11"/>
  <c r="A135" i="11"/>
  <c r="B134" i="11"/>
  <c r="A134" i="11"/>
  <c r="B133" i="11"/>
  <c r="A133" i="11"/>
  <c r="B132" i="11"/>
  <c r="A132" i="11"/>
  <c r="B131" i="11"/>
  <c r="A131" i="11"/>
  <c r="B130" i="11"/>
  <c r="A130" i="11"/>
  <c r="B129" i="11"/>
  <c r="A129" i="11"/>
  <c r="B128" i="11"/>
  <c r="A128" i="11"/>
  <c r="B127" i="11"/>
  <c r="A127" i="11"/>
  <c r="B126" i="11"/>
  <c r="A126" i="11"/>
  <c r="B125" i="11"/>
  <c r="A125" i="11"/>
  <c r="B124" i="11"/>
  <c r="A124" i="11"/>
  <c r="B121" i="11"/>
  <c r="A121" i="11"/>
  <c r="B120" i="11"/>
  <c r="A120" i="11"/>
  <c r="B119" i="11"/>
  <c r="A119" i="11"/>
  <c r="B118" i="11"/>
  <c r="A118" i="11"/>
  <c r="B117" i="11"/>
  <c r="A117" i="11"/>
  <c r="B116" i="11"/>
  <c r="A116" i="11"/>
  <c r="B115" i="11"/>
  <c r="A115" i="11"/>
  <c r="B114" i="11"/>
  <c r="A114" i="11"/>
  <c r="B113" i="11"/>
  <c r="A113" i="11"/>
  <c r="B112" i="11"/>
  <c r="A112" i="11"/>
  <c r="B111" i="11"/>
  <c r="A111" i="11"/>
  <c r="B110" i="11"/>
  <c r="A110" i="11"/>
  <c r="B109" i="11"/>
  <c r="A109" i="11"/>
  <c r="B108" i="11"/>
  <c r="A108" i="11"/>
  <c r="B107" i="11"/>
  <c r="A107" i="11"/>
  <c r="B106" i="11"/>
  <c r="A106" i="11"/>
  <c r="B105" i="11"/>
  <c r="A105" i="11"/>
  <c r="B104" i="11"/>
  <c r="A104" i="11"/>
  <c r="B103" i="11"/>
  <c r="A103" i="11"/>
  <c r="B102" i="11"/>
  <c r="A102" i="11"/>
  <c r="B101" i="11"/>
  <c r="A101" i="11"/>
  <c r="B100" i="11"/>
  <c r="A100" i="11"/>
  <c r="B99" i="11"/>
  <c r="A99" i="11"/>
  <c r="B98" i="11"/>
  <c r="A98" i="11"/>
  <c r="B97" i="11"/>
  <c r="A97" i="11"/>
  <c r="B96" i="11"/>
  <c r="A96" i="11"/>
  <c r="B95" i="11"/>
  <c r="A95" i="11"/>
  <c r="B94" i="11"/>
  <c r="A94" i="11"/>
  <c r="B91" i="11"/>
  <c r="A91" i="11"/>
  <c r="B90" i="11"/>
  <c r="A90" i="11"/>
  <c r="B89" i="11"/>
  <c r="A89" i="11"/>
  <c r="B88" i="11"/>
  <c r="A88" i="11"/>
  <c r="B87" i="11"/>
  <c r="A87" i="11"/>
  <c r="B86" i="11"/>
  <c r="A86" i="11"/>
  <c r="B85" i="11"/>
  <c r="A85" i="11"/>
  <c r="B84" i="11"/>
  <c r="A84" i="11"/>
  <c r="B83" i="11"/>
  <c r="A83" i="11"/>
  <c r="B82" i="11"/>
  <c r="A82" i="11"/>
  <c r="B81" i="11"/>
  <c r="A81" i="11"/>
  <c r="B80" i="11"/>
  <c r="A80" i="11"/>
  <c r="B79" i="11"/>
  <c r="A79" i="11"/>
  <c r="B78" i="11"/>
  <c r="A78" i="11"/>
  <c r="B77" i="11"/>
  <c r="A77" i="11"/>
  <c r="B76" i="11"/>
  <c r="A76" i="11"/>
  <c r="B75" i="11"/>
  <c r="A75" i="11"/>
  <c r="B74" i="11"/>
  <c r="A74" i="11"/>
  <c r="B73" i="11"/>
  <c r="A73" i="11"/>
  <c r="B72" i="11"/>
  <c r="A72" i="11"/>
  <c r="B71" i="11"/>
  <c r="A71" i="11"/>
  <c r="B70" i="11"/>
  <c r="A70" i="11"/>
  <c r="B69" i="11"/>
  <c r="A69" i="11"/>
  <c r="B68" i="11"/>
  <c r="A68" i="11"/>
  <c r="B67" i="11"/>
  <c r="A67" i="11"/>
  <c r="B66" i="11"/>
  <c r="A66" i="11"/>
  <c r="B65" i="11"/>
  <c r="A65" i="11"/>
  <c r="B64" i="11"/>
  <c r="A64" i="11"/>
  <c r="B61" i="11"/>
  <c r="A61" i="11"/>
  <c r="B60" i="11"/>
  <c r="A60" i="11"/>
  <c r="B59" i="11"/>
  <c r="A59" i="11"/>
  <c r="B58" i="11"/>
  <c r="A58" i="11"/>
  <c r="B57" i="11"/>
  <c r="A57" i="11"/>
  <c r="B56" i="11"/>
  <c r="A56" i="11"/>
  <c r="B55" i="11"/>
  <c r="A55" i="11"/>
  <c r="B54" i="11"/>
  <c r="A54" i="11"/>
  <c r="B53" i="11"/>
  <c r="A53" i="11"/>
  <c r="B52" i="11"/>
  <c r="A52" i="11"/>
  <c r="B51" i="11"/>
  <c r="A51" i="11"/>
  <c r="B50" i="11"/>
  <c r="A50" i="11"/>
  <c r="B49" i="11"/>
  <c r="A49" i="11"/>
  <c r="B48" i="11"/>
  <c r="A48" i="11"/>
  <c r="B47" i="11"/>
  <c r="A47" i="11"/>
  <c r="B46" i="11"/>
  <c r="A46" i="11"/>
  <c r="B45" i="11"/>
  <c r="A45" i="11"/>
  <c r="B44" i="11"/>
  <c r="A44" i="11"/>
  <c r="B43" i="11"/>
  <c r="A43" i="11"/>
  <c r="B42" i="11"/>
  <c r="A42" i="11"/>
  <c r="B41" i="11"/>
  <c r="A41" i="11"/>
  <c r="B40" i="11"/>
  <c r="A40" i="11"/>
  <c r="B39" i="11"/>
  <c r="A39" i="11"/>
  <c r="B38" i="11"/>
  <c r="A38" i="11"/>
  <c r="B37" i="11"/>
  <c r="A37" i="11"/>
  <c r="B36" i="11"/>
  <c r="A36" i="11"/>
  <c r="B35" i="11"/>
  <c r="A35" i="11"/>
  <c r="B34" i="11"/>
  <c r="A34" i="11"/>
  <c r="B31" i="11"/>
  <c r="A31" i="11"/>
  <c r="B30" i="11"/>
  <c r="A30" i="11"/>
  <c r="B29" i="11"/>
  <c r="A29" i="11"/>
  <c r="B28" i="11"/>
  <c r="A28" i="11"/>
  <c r="B27" i="11"/>
  <c r="A27" i="11"/>
  <c r="B26" i="11"/>
  <c r="A26" i="11"/>
  <c r="B25" i="11"/>
  <c r="A25" i="11"/>
  <c r="B24" i="11"/>
  <c r="A24" i="11"/>
  <c r="B23" i="11"/>
  <c r="A23" i="11"/>
  <c r="B22" i="11"/>
  <c r="A22" i="11"/>
  <c r="B21" i="11"/>
  <c r="A21" i="11"/>
  <c r="B20" i="11"/>
  <c r="A20" i="11"/>
  <c r="B19" i="11"/>
  <c r="A19" i="11"/>
  <c r="B18" i="11"/>
  <c r="A18" i="11"/>
  <c r="B17" i="11"/>
  <c r="A17" i="11"/>
  <c r="B16" i="11"/>
  <c r="A16" i="11"/>
  <c r="B15" i="11"/>
  <c r="A15" i="11"/>
  <c r="B14" i="11"/>
  <c r="A14" i="11"/>
  <c r="B13" i="11"/>
  <c r="A13" i="11"/>
  <c r="B12" i="11"/>
  <c r="A12" i="11"/>
  <c r="B11" i="11"/>
  <c r="A11" i="11"/>
  <c r="B10" i="11"/>
  <c r="A10" i="11"/>
  <c r="B9" i="11"/>
  <c r="A9" i="11"/>
  <c r="B8" i="11"/>
  <c r="A8" i="11"/>
  <c r="B7" i="11"/>
  <c r="A7" i="11"/>
  <c r="B6" i="11"/>
  <c r="A6" i="11"/>
  <c r="B244" i="15"/>
  <c r="A244" i="15"/>
  <c r="B241" i="15"/>
  <c r="A241" i="15"/>
  <c r="B240" i="15"/>
  <c r="A240" i="15"/>
  <c r="B239" i="15"/>
  <c r="A239" i="15"/>
  <c r="B238" i="15"/>
  <c r="A238" i="15"/>
  <c r="B237" i="15"/>
  <c r="A237" i="15"/>
  <c r="B236" i="15"/>
  <c r="A236" i="15"/>
  <c r="B235" i="15"/>
  <c r="A235" i="15"/>
  <c r="B234" i="15"/>
  <c r="A234" i="15"/>
  <c r="B233" i="15"/>
  <c r="A233" i="15"/>
  <c r="B232" i="15"/>
  <c r="A232" i="15"/>
  <c r="B231" i="15"/>
  <c r="A231" i="15"/>
  <c r="B230" i="15"/>
  <c r="A230" i="15"/>
  <c r="B229" i="15"/>
  <c r="A229" i="15"/>
  <c r="B228" i="15"/>
  <c r="A228" i="15"/>
  <c r="B227" i="15"/>
  <c r="A227" i="15"/>
  <c r="B226" i="15"/>
  <c r="A226" i="15"/>
  <c r="B225" i="15"/>
  <c r="A225" i="15"/>
  <c r="B224" i="15"/>
  <c r="A224" i="15"/>
  <c r="B223" i="15"/>
  <c r="A223" i="15"/>
  <c r="B222" i="15"/>
  <c r="A222" i="15"/>
  <c r="B221" i="15"/>
  <c r="A221" i="15"/>
  <c r="B220" i="15"/>
  <c r="A220" i="15"/>
  <c r="B219" i="15"/>
  <c r="A219" i="15"/>
  <c r="B218" i="15"/>
  <c r="A218" i="15"/>
  <c r="B217" i="15"/>
  <c r="A217" i="15"/>
  <c r="B216" i="15"/>
  <c r="A216" i="15"/>
  <c r="B215" i="15"/>
  <c r="A215" i="15"/>
  <c r="B214" i="15"/>
  <c r="A214" i="15"/>
  <c r="B211" i="15"/>
  <c r="A211" i="15"/>
  <c r="B210" i="15"/>
  <c r="A210" i="15"/>
  <c r="B209" i="15"/>
  <c r="A209" i="15"/>
  <c r="B208" i="15"/>
  <c r="A208" i="15"/>
  <c r="B207" i="15"/>
  <c r="A207" i="15"/>
  <c r="B206" i="15"/>
  <c r="A206" i="15"/>
  <c r="B205" i="15"/>
  <c r="A205" i="15"/>
  <c r="B204" i="15"/>
  <c r="A204" i="15"/>
  <c r="B203" i="15"/>
  <c r="A203" i="15"/>
  <c r="B202" i="15"/>
  <c r="A202" i="15"/>
  <c r="B201" i="15"/>
  <c r="A201" i="15"/>
  <c r="B200" i="15"/>
  <c r="A200" i="15"/>
  <c r="B199" i="15"/>
  <c r="A199" i="15"/>
  <c r="B198" i="15"/>
  <c r="A198" i="15"/>
  <c r="B197" i="15"/>
  <c r="A197" i="15"/>
  <c r="B196" i="15"/>
  <c r="A196" i="15"/>
  <c r="B195" i="15"/>
  <c r="A195" i="15"/>
  <c r="B194" i="15"/>
  <c r="A194" i="15"/>
  <c r="B193" i="15"/>
  <c r="A193" i="15"/>
  <c r="B192" i="15"/>
  <c r="A192" i="15"/>
  <c r="B191" i="15"/>
  <c r="A191" i="15"/>
  <c r="B190" i="15"/>
  <c r="A190" i="15"/>
  <c r="B189" i="15"/>
  <c r="A189" i="15"/>
  <c r="B188" i="15"/>
  <c r="A188" i="15"/>
  <c r="B187" i="15"/>
  <c r="A187" i="15"/>
  <c r="B186" i="15"/>
  <c r="A186" i="15"/>
  <c r="B185" i="15"/>
  <c r="A185" i="15"/>
  <c r="B184" i="15"/>
  <c r="A184" i="15"/>
  <c r="B181" i="15"/>
  <c r="A181" i="15"/>
  <c r="B180" i="15"/>
  <c r="A180" i="15"/>
  <c r="B179" i="15"/>
  <c r="A179" i="15"/>
  <c r="B178" i="15"/>
  <c r="A178" i="15"/>
  <c r="B177" i="15"/>
  <c r="A177" i="15"/>
  <c r="B176" i="15"/>
  <c r="A176" i="15"/>
  <c r="B175" i="15"/>
  <c r="A175" i="15"/>
  <c r="B174" i="15"/>
  <c r="A174" i="15"/>
  <c r="B173" i="15"/>
  <c r="A173" i="15"/>
  <c r="B172" i="15"/>
  <c r="A172" i="15"/>
  <c r="B171" i="15"/>
  <c r="A171" i="15"/>
  <c r="B170" i="15"/>
  <c r="A170" i="15"/>
  <c r="B169" i="15"/>
  <c r="A169" i="15"/>
  <c r="B168" i="15"/>
  <c r="A168" i="15"/>
  <c r="B167" i="15"/>
  <c r="A167" i="15"/>
  <c r="B166" i="15"/>
  <c r="A166" i="15"/>
  <c r="B165" i="15"/>
  <c r="A165" i="15"/>
  <c r="B164" i="15"/>
  <c r="A164" i="15"/>
  <c r="B163" i="15"/>
  <c r="A163" i="15"/>
  <c r="B162" i="15"/>
  <c r="A162" i="15"/>
  <c r="B161" i="15"/>
  <c r="A161" i="15"/>
  <c r="B160" i="15"/>
  <c r="A160" i="15"/>
  <c r="B159" i="15"/>
  <c r="A159" i="15"/>
  <c r="B158" i="15"/>
  <c r="A158" i="15"/>
  <c r="B157" i="15"/>
  <c r="A157" i="15"/>
  <c r="B156" i="15"/>
  <c r="A156" i="15"/>
  <c r="B155" i="15"/>
  <c r="A155" i="15"/>
  <c r="B154" i="15"/>
  <c r="A154" i="15"/>
  <c r="B151" i="15"/>
  <c r="A151" i="15"/>
  <c r="B150" i="15"/>
  <c r="A150" i="15"/>
  <c r="B149" i="15"/>
  <c r="A149" i="15"/>
  <c r="B148" i="15"/>
  <c r="A148" i="15"/>
  <c r="B147" i="15"/>
  <c r="A147" i="15"/>
  <c r="B146" i="15"/>
  <c r="A146" i="15"/>
  <c r="B145" i="15"/>
  <c r="A145" i="15"/>
  <c r="B144" i="15"/>
  <c r="A144" i="15"/>
  <c r="B143" i="15"/>
  <c r="A143" i="15"/>
  <c r="B142" i="15"/>
  <c r="A142" i="15"/>
  <c r="B141" i="15"/>
  <c r="A141" i="15"/>
  <c r="B140" i="15"/>
  <c r="A140" i="15"/>
  <c r="B139" i="15"/>
  <c r="A139" i="15"/>
  <c r="B138" i="15"/>
  <c r="A138" i="15"/>
  <c r="B137" i="15"/>
  <c r="A137" i="15"/>
  <c r="B136" i="15"/>
  <c r="A136" i="15"/>
  <c r="B135" i="15"/>
  <c r="A135" i="15"/>
  <c r="B134" i="15"/>
  <c r="A134" i="15"/>
  <c r="B133" i="15"/>
  <c r="A133" i="15"/>
  <c r="B132" i="15"/>
  <c r="A132" i="15"/>
  <c r="B131" i="15"/>
  <c r="A131" i="15"/>
  <c r="B130" i="15"/>
  <c r="A130" i="15"/>
  <c r="B129" i="15"/>
  <c r="A129" i="15"/>
  <c r="B128" i="15"/>
  <c r="A128" i="15"/>
  <c r="B127" i="15"/>
  <c r="A127" i="15"/>
  <c r="B126" i="15"/>
  <c r="A126" i="15"/>
  <c r="B125" i="15"/>
  <c r="A125" i="15"/>
  <c r="B124" i="15"/>
  <c r="A124" i="15"/>
  <c r="B121" i="15"/>
  <c r="A121" i="15"/>
  <c r="B120" i="15"/>
  <c r="A120" i="15"/>
  <c r="B119" i="15"/>
  <c r="A119" i="15"/>
  <c r="B118" i="15"/>
  <c r="A118" i="15"/>
  <c r="B117" i="15"/>
  <c r="A117" i="15"/>
  <c r="B116" i="15"/>
  <c r="A116" i="15"/>
  <c r="B115" i="15"/>
  <c r="A115" i="15"/>
  <c r="B114" i="15"/>
  <c r="A114" i="15"/>
  <c r="B113" i="15"/>
  <c r="A113" i="15"/>
  <c r="B112" i="15"/>
  <c r="A112" i="15"/>
  <c r="B111" i="15"/>
  <c r="A111" i="15"/>
  <c r="B110" i="15"/>
  <c r="A110" i="15"/>
  <c r="B109" i="15"/>
  <c r="A109" i="15"/>
  <c r="B108" i="15"/>
  <c r="A108" i="15"/>
  <c r="B107" i="15"/>
  <c r="A107" i="15"/>
  <c r="B106" i="15"/>
  <c r="A106" i="15"/>
  <c r="B105" i="15"/>
  <c r="A105" i="15"/>
  <c r="B104" i="15"/>
  <c r="A104" i="15"/>
  <c r="B103" i="15"/>
  <c r="A103" i="15"/>
  <c r="B102" i="15"/>
  <c r="A102" i="15"/>
  <c r="B101" i="15"/>
  <c r="A101" i="15"/>
  <c r="B100" i="15"/>
  <c r="A100" i="15"/>
  <c r="B99" i="15"/>
  <c r="A99" i="15"/>
  <c r="B98" i="15"/>
  <c r="A98" i="15"/>
  <c r="B97" i="15"/>
  <c r="A97" i="15"/>
  <c r="B96" i="15"/>
  <c r="A96" i="15"/>
  <c r="B95" i="15"/>
  <c r="A95" i="15"/>
  <c r="B94" i="15"/>
  <c r="A94" i="15"/>
  <c r="B91" i="15"/>
  <c r="A91" i="15"/>
  <c r="B90" i="15"/>
  <c r="A90" i="15"/>
  <c r="B89" i="15"/>
  <c r="A89" i="15"/>
  <c r="B88" i="15"/>
  <c r="A88" i="15"/>
  <c r="B87" i="15"/>
  <c r="A87" i="15"/>
  <c r="B86" i="15"/>
  <c r="A86" i="15"/>
  <c r="B85" i="15"/>
  <c r="A85" i="15"/>
  <c r="B84" i="15"/>
  <c r="A84" i="15"/>
  <c r="B83" i="15"/>
  <c r="A83" i="15"/>
  <c r="B82" i="15"/>
  <c r="A82" i="15"/>
  <c r="B81" i="15"/>
  <c r="A81" i="15"/>
  <c r="B80" i="15"/>
  <c r="A80" i="15"/>
  <c r="B79" i="15"/>
  <c r="A79" i="15"/>
  <c r="B78" i="15"/>
  <c r="A78" i="15"/>
  <c r="B77" i="15"/>
  <c r="A77" i="15"/>
  <c r="B76" i="15"/>
  <c r="A76" i="15"/>
  <c r="B75" i="15"/>
  <c r="A75" i="15"/>
  <c r="B74" i="15"/>
  <c r="A74" i="15"/>
  <c r="B73" i="15"/>
  <c r="A73" i="15"/>
  <c r="B72" i="15"/>
  <c r="A72" i="15"/>
  <c r="B71" i="15"/>
  <c r="A71" i="15"/>
  <c r="B70" i="15"/>
  <c r="A70" i="15"/>
  <c r="B69" i="15"/>
  <c r="A69" i="15"/>
  <c r="B68" i="15"/>
  <c r="A68" i="15"/>
  <c r="B67" i="15"/>
  <c r="A67" i="15"/>
  <c r="B66" i="15"/>
  <c r="A66" i="15"/>
  <c r="B65" i="15"/>
  <c r="A65" i="15"/>
  <c r="B64" i="15"/>
  <c r="A64" i="15"/>
  <c r="B61" i="15"/>
  <c r="A61" i="15"/>
  <c r="B60" i="15"/>
  <c r="A60" i="15"/>
  <c r="B59" i="15"/>
  <c r="A59" i="15"/>
  <c r="B58" i="15"/>
  <c r="A58" i="15"/>
  <c r="B57" i="15"/>
  <c r="A57" i="15"/>
  <c r="B56" i="15"/>
  <c r="A56" i="15"/>
  <c r="B55" i="15"/>
  <c r="A55" i="15"/>
  <c r="B54" i="15"/>
  <c r="A54" i="15"/>
  <c r="B53" i="15"/>
  <c r="A53" i="15"/>
  <c r="B52" i="15"/>
  <c r="A52" i="15"/>
  <c r="B51" i="15"/>
  <c r="A51" i="15"/>
  <c r="B50" i="15"/>
  <c r="A50" i="15"/>
  <c r="B49" i="15"/>
  <c r="A49" i="15"/>
  <c r="B48" i="15"/>
  <c r="A48" i="15"/>
  <c r="B47" i="15"/>
  <c r="A47" i="15"/>
  <c r="B46" i="15"/>
  <c r="A46" i="15"/>
  <c r="B45" i="15"/>
  <c r="A45" i="15"/>
  <c r="B44" i="15"/>
  <c r="A44" i="15"/>
  <c r="B43" i="15"/>
  <c r="A43" i="15"/>
  <c r="B42" i="15"/>
  <c r="A42" i="15"/>
  <c r="B41" i="15"/>
  <c r="A41" i="15"/>
  <c r="B40" i="15"/>
  <c r="A40" i="15"/>
  <c r="B39" i="15"/>
  <c r="A39" i="15"/>
  <c r="B38" i="15"/>
  <c r="A38" i="15"/>
  <c r="B37" i="15"/>
  <c r="A37" i="15"/>
  <c r="B36" i="15"/>
  <c r="A36" i="15"/>
  <c r="B35" i="15"/>
  <c r="A35" i="15"/>
  <c r="B34" i="15"/>
  <c r="A34" i="15"/>
  <c r="B31" i="15"/>
  <c r="A31" i="15"/>
  <c r="B30" i="15"/>
  <c r="A30" i="15"/>
  <c r="B29" i="15"/>
  <c r="A29" i="15"/>
  <c r="B28" i="15"/>
  <c r="A28" i="15"/>
  <c r="B27" i="15"/>
  <c r="A27" i="15"/>
  <c r="B26" i="15"/>
  <c r="A26" i="15"/>
  <c r="B25" i="15"/>
  <c r="A25" i="15"/>
  <c r="B24" i="15"/>
  <c r="A24" i="15"/>
  <c r="B23" i="15"/>
  <c r="A23" i="15"/>
  <c r="B22" i="15"/>
  <c r="A22" i="15"/>
  <c r="B21" i="15"/>
  <c r="A21" i="15"/>
  <c r="B20" i="15"/>
  <c r="A20" i="15"/>
  <c r="B19" i="15"/>
  <c r="A19" i="15"/>
  <c r="B18" i="15"/>
  <c r="A18" i="15"/>
  <c r="B17" i="15"/>
  <c r="A17" i="15"/>
  <c r="B16" i="15"/>
  <c r="A16" i="15"/>
  <c r="B15" i="15"/>
  <c r="A15" i="15"/>
  <c r="B14" i="15"/>
  <c r="A14" i="15"/>
  <c r="B13" i="15"/>
  <c r="A13" i="15"/>
  <c r="B12" i="15"/>
  <c r="A12" i="15"/>
  <c r="B11" i="15"/>
  <c r="A11" i="15"/>
  <c r="B10" i="15"/>
  <c r="A10" i="15"/>
  <c r="B9" i="15"/>
  <c r="A9" i="15"/>
  <c r="B8" i="15"/>
  <c r="A8" i="15"/>
  <c r="B7" i="15"/>
  <c r="A7" i="15"/>
  <c r="B6" i="15"/>
  <c r="A6" i="15"/>
  <c r="B5" i="15"/>
  <c r="A5" i="15"/>
  <c r="C7" i="36"/>
  <c r="C8" i="36" s="1"/>
  <c r="C9" i="36" s="1"/>
  <c r="C10" i="36" s="1"/>
  <c r="C11" i="36" s="1"/>
  <c r="C12" i="36" s="1"/>
  <c r="C13" i="36" s="1"/>
  <c r="C14" i="36" s="1"/>
  <c r="A7" i="36"/>
  <c r="A8" i="36" s="1"/>
  <c r="A9" i="36" s="1"/>
  <c r="A10" i="36" s="1"/>
  <c r="A11" i="36" s="1"/>
  <c r="A12" i="36" s="1"/>
  <c r="A13" i="36" s="1"/>
  <c r="A14" i="36" s="1"/>
  <c r="B7" i="33"/>
  <c r="A7" i="33"/>
  <c r="B6" i="32"/>
  <c r="A6" i="32"/>
  <c r="AG39" i="34"/>
  <c r="AG35" i="34"/>
  <c r="AG34" i="34"/>
  <c r="AG33" i="34"/>
  <c r="AG32" i="34"/>
  <c r="J59" i="11" l="1"/>
  <c r="X59" i="15"/>
  <c r="H49" i="12"/>
  <c r="I16" i="11" l="1"/>
  <c r="I185" i="11"/>
  <c r="E60" i="11"/>
  <c r="E90" i="11" s="1"/>
  <c r="E120" i="11" s="1"/>
  <c r="E151" i="11" s="1"/>
  <c r="E181" i="11" s="1"/>
  <c r="E59" i="11"/>
  <c r="E89" i="11" s="1"/>
  <c r="E119" i="11" s="1"/>
  <c r="E150" i="11" s="1"/>
  <c r="E180" i="11" s="1"/>
  <c r="E58" i="11"/>
  <c r="E88" i="11" s="1"/>
  <c r="E118" i="11" s="1"/>
  <c r="E149" i="11" s="1"/>
  <c r="E179" i="11" s="1"/>
  <c r="E57" i="11"/>
  <c r="E87" i="11" s="1"/>
  <c r="E117" i="11" s="1"/>
  <c r="E148" i="11" s="1"/>
  <c r="E178" i="11" s="1"/>
  <c r="E55" i="11"/>
  <c r="E85" i="11" s="1"/>
  <c r="E115" i="11" s="1"/>
  <c r="E146" i="11" s="1"/>
  <c r="E176" i="11" s="1"/>
  <c r="E54" i="11"/>
  <c r="E84" i="11" s="1"/>
  <c r="E114" i="11" s="1"/>
  <c r="E145" i="11" s="1"/>
  <c r="E175" i="11" s="1"/>
  <c r="E53" i="11"/>
  <c r="E83" i="11" s="1"/>
  <c r="E113" i="11" s="1"/>
  <c r="E144" i="11" s="1"/>
  <c r="E174" i="11" s="1"/>
  <c r="E52" i="11"/>
  <c r="E82" i="11" s="1"/>
  <c r="E112" i="11" s="1"/>
  <c r="E143" i="11" s="1"/>
  <c r="E173" i="11" s="1"/>
  <c r="E50" i="11"/>
  <c r="E80" i="11" s="1"/>
  <c r="E110" i="11" s="1"/>
  <c r="E141" i="11" s="1"/>
  <c r="E171" i="11" s="1"/>
  <c r="E49" i="11"/>
  <c r="E79" i="11" s="1"/>
  <c r="E109" i="11" s="1"/>
  <c r="E140" i="11" s="1"/>
  <c r="E170" i="11" s="1"/>
  <c r="E48" i="11"/>
  <c r="E78" i="11" s="1"/>
  <c r="E108" i="11" s="1"/>
  <c r="E139" i="11" s="1"/>
  <c r="E169" i="11" s="1"/>
  <c r="E47" i="11"/>
  <c r="E77" i="11" s="1"/>
  <c r="E107" i="11" s="1"/>
  <c r="E138" i="11" s="1"/>
  <c r="E168" i="11" s="1"/>
  <c r="E45" i="11"/>
  <c r="E75" i="11" s="1"/>
  <c r="E105" i="11" s="1"/>
  <c r="E136" i="11" s="1"/>
  <c r="E166" i="11" s="1"/>
  <c r="E44" i="11"/>
  <c r="E74" i="11" s="1"/>
  <c r="E104" i="11" s="1"/>
  <c r="E135" i="11" s="1"/>
  <c r="E165" i="11" s="1"/>
  <c r="E43" i="11"/>
  <c r="E73" i="11" s="1"/>
  <c r="E103" i="11" s="1"/>
  <c r="E134" i="11" s="1"/>
  <c r="E164" i="11" s="1"/>
  <c r="E42" i="11"/>
  <c r="E72" i="11" s="1"/>
  <c r="E102" i="11" s="1"/>
  <c r="E133" i="11" s="1"/>
  <c r="E163" i="11" s="1"/>
  <c r="E38" i="11"/>
  <c r="E68" i="11" s="1"/>
  <c r="E98" i="11" s="1"/>
  <c r="E129" i="11" s="1"/>
  <c r="E159" i="11" s="1"/>
  <c r="E39" i="11"/>
  <c r="E69" i="11" s="1"/>
  <c r="E99" i="11" s="1"/>
  <c r="E130" i="11" s="1"/>
  <c r="E160" i="11" s="1"/>
  <c r="E40" i="11"/>
  <c r="E70" i="11" s="1"/>
  <c r="E100" i="11" s="1"/>
  <c r="E131" i="11" s="1"/>
  <c r="E161" i="11" s="1"/>
  <c r="E37" i="11"/>
  <c r="E67" i="11" s="1"/>
  <c r="E97" i="11" s="1"/>
  <c r="E128" i="11" s="1"/>
  <c r="E158" i="11" s="1"/>
  <c r="C28" i="15"/>
  <c r="C58" i="15" s="1"/>
  <c r="C88" i="15" s="1"/>
  <c r="C118" i="15" s="1"/>
  <c r="C148" i="15" s="1"/>
  <c r="C178" i="15" s="1"/>
  <c r="C208" i="15" s="1"/>
  <c r="C238" i="15" s="1"/>
  <c r="C29" i="15"/>
  <c r="C59" i="15" s="1"/>
  <c r="C89" i="15" s="1"/>
  <c r="C119" i="15" s="1"/>
  <c r="C149" i="15" s="1"/>
  <c r="C179" i="15" s="1"/>
  <c r="C209" i="15" s="1"/>
  <c r="C239" i="15" s="1"/>
  <c r="C30" i="15"/>
  <c r="C60" i="15" s="1"/>
  <c r="C90" i="15" s="1"/>
  <c r="C120" i="15" s="1"/>
  <c r="C150" i="15" s="1"/>
  <c r="C180" i="15" s="1"/>
  <c r="C210" i="15" s="1"/>
  <c r="C240" i="15" s="1"/>
  <c r="C27" i="15"/>
  <c r="C57" i="15" s="1"/>
  <c r="C87" i="15" s="1"/>
  <c r="C117" i="15" s="1"/>
  <c r="C147" i="15" s="1"/>
  <c r="C177" i="15" s="1"/>
  <c r="C207" i="15" s="1"/>
  <c r="C237" i="15" s="1"/>
  <c r="C23" i="15"/>
  <c r="C53" i="15" s="1"/>
  <c r="C83" i="15" s="1"/>
  <c r="C113" i="15" s="1"/>
  <c r="C143" i="15" s="1"/>
  <c r="C173" i="15" s="1"/>
  <c r="C203" i="15" s="1"/>
  <c r="C233" i="15" s="1"/>
  <c r="C24" i="15"/>
  <c r="C54" i="15" s="1"/>
  <c r="C84" i="15" s="1"/>
  <c r="C114" i="15" s="1"/>
  <c r="C144" i="15" s="1"/>
  <c r="C174" i="15" s="1"/>
  <c r="C204" i="15" s="1"/>
  <c r="C234" i="15" s="1"/>
  <c r="C25" i="15"/>
  <c r="C55" i="15" s="1"/>
  <c r="C85" i="15" s="1"/>
  <c r="C115" i="15" s="1"/>
  <c r="C145" i="15" s="1"/>
  <c r="C175" i="15" s="1"/>
  <c r="C205" i="15" s="1"/>
  <c r="C235" i="15" s="1"/>
  <c r="C22" i="15"/>
  <c r="C52" i="15" s="1"/>
  <c r="C82" i="15" s="1"/>
  <c r="C112" i="15" s="1"/>
  <c r="C142" i="15" s="1"/>
  <c r="C172" i="15" s="1"/>
  <c r="C202" i="15" s="1"/>
  <c r="C232" i="15" s="1"/>
  <c r="C18" i="15"/>
  <c r="C48" i="15" s="1"/>
  <c r="C78" i="15" s="1"/>
  <c r="C108" i="15" s="1"/>
  <c r="C138" i="15" s="1"/>
  <c r="C168" i="15" s="1"/>
  <c r="C198" i="15" s="1"/>
  <c r="C228" i="15" s="1"/>
  <c r="C19" i="15"/>
  <c r="C49" i="15" s="1"/>
  <c r="C79" i="15" s="1"/>
  <c r="C109" i="15" s="1"/>
  <c r="C139" i="15" s="1"/>
  <c r="C169" i="15" s="1"/>
  <c r="C199" i="15" s="1"/>
  <c r="C229" i="15" s="1"/>
  <c r="C20" i="15"/>
  <c r="C50" i="15" s="1"/>
  <c r="C80" i="15" s="1"/>
  <c r="C110" i="15" s="1"/>
  <c r="C140" i="15" s="1"/>
  <c r="C170" i="15" s="1"/>
  <c r="C200" i="15" s="1"/>
  <c r="C230" i="15" s="1"/>
  <c r="C17" i="15"/>
  <c r="C47" i="15" s="1"/>
  <c r="C77" i="15" s="1"/>
  <c r="C107" i="15" s="1"/>
  <c r="C137" i="15" s="1"/>
  <c r="C167" i="15" s="1"/>
  <c r="C197" i="15" s="1"/>
  <c r="C227" i="15" s="1"/>
  <c r="C13" i="15"/>
  <c r="C43" i="15" s="1"/>
  <c r="C73" i="15" s="1"/>
  <c r="C103" i="15" s="1"/>
  <c r="C133" i="15" s="1"/>
  <c r="C163" i="15" s="1"/>
  <c r="C193" i="15" s="1"/>
  <c r="C223" i="15" s="1"/>
  <c r="C14" i="15"/>
  <c r="C44" i="15" s="1"/>
  <c r="C74" i="15" s="1"/>
  <c r="C104" i="15" s="1"/>
  <c r="C134" i="15" s="1"/>
  <c r="C164" i="15" s="1"/>
  <c r="C194" i="15" s="1"/>
  <c r="C224" i="15" s="1"/>
  <c r="C15" i="15"/>
  <c r="C45" i="15" s="1"/>
  <c r="C75" i="15" s="1"/>
  <c r="C105" i="15" s="1"/>
  <c r="C135" i="15" s="1"/>
  <c r="C165" i="15" s="1"/>
  <c r="C195" i="15" s="1"/>
  <c r="C225" i="15" s="1"/>
  <c r="C12" i="15"/>
  <c r="C42" i="15" s="1"/>
  <c r="C72" i="15" s="1"/>
  <c r="C102" i="15" s="1"/>
  <c r="C132" i="15" s="1"/>
  <c r="C162" i="15" s="1"/>
  <c r="C192" i="15" s="1"/>
  <c r="C222" i="15" s="1"/>
  <c r="C8" i="15"/>
  <c r="C38" i="15" s="1"/>
  <c r="C68" i="15" s="1"/>
  <c r="C98" i="15" s="1"/>
  <c r="C128" i="15" s="1"/>
  <c r="C158" i="15" s="1"/>
  <c r="C188" i="15" s="1"/>
  <c r="C218" i="15" s="1"/>
  <c r="C9" i="15"/>
  <c r="C39" i="15" s="1"/>
  <c r="C69" i="15" s="1"/>
  <c r="C99" i="15" s="1"/>
  <c r="C129" i="15" s="1"/>
  <c r="C159" i="15" s="1"/>
  <c r="C189" i="15" s="1"/>
  <c r="C219" i="15" s="1"/>
  <c r="C10" i="15"/>
  <c r="C40" i="15" s="1"/>
  <c r="C70" i="15" s="1"/>
  <c r="C100" i="15" s="1"/>
  <c r="C130" i="15" s="1"/>
  <c r="C160" i="15" s="1"/>
  <c r="C190" i="15" s="1"/>
  <c r="C220" i="15" s="1"/>
  <c r="C7" i="15"/>
  <c r="C37" i="15" s="1"/>
  <c r="C67" i="15" s="1"/>
  <c r="C97" i="15" s="1"/>
  <c r="C127" i="15" s="1"/>
  <c r="C157" i="15" s="1"/>
  <c r="C187" i="15" s="1"/>
  <c r="C217" i="15" s="1"/>
  <c r="AB36" i="12" l="1"/>
  <c r="AB35" i="12"/>
  <c r="AB34" i="12"/>
  <c r="AB33" i="12"/>
  <c r="AB32" i="12"/>
  <c r="AB31" i="12"/>
  <c r="AB30" i="12"/>
  <c r="AB20" i="12"/>
  <c r="AB19" i="12"/>
  <c r="AB18" i="12"/>
  <c r="AB17" i="12"/>
  <c r="AB16" i="12"/>
  <c r="AB15" i="12"/>
  <c r="AB14" i="12"/>
  <c r="AB12" i="12"/>
  <c r="AB11" i="12"/>
  <c r="AB10" i="12"/>
  <c r="AB9" i="12"/>
  <c r="AB8" i="12"/>
  <c r="AB7" i="12"/>
  <c r="AB6" i="12"/>
  <c r="AB44" i="12" l="1"/>
  <c r="AB41" i="12"/>
  <c r="AB38" i="12"/>
  <c r="AB42" i="12"/>
  <c r="AB39" i="12"/>
  <c r="AB43" i="12"/>
  <c r="AB24" i="12"/>
  <c r="AB25" i="12"/>
  <c r="AB22" i="12"/>
  <c r="AB26" i="12"/>
  <c r="AB23" i="12"/>
  <c r="AB27" i="12"/>
  <c r="AB13" i="12"/>
  <c r="AB28" i="12"/>
  <c r="AB40" i="12"/>
  <c r="L39" i="34"/>
  <c r="AD39" i="34" s="1"/>
  <c r="M39" i="34"/>
  <c r="N39" i="34"/>
  <c r="O39" i="34"/>
  <c r="P39" i="34"/>
  <c r="Q39" i="34"/>
  <c r="R39" i="34"/>
  <c r="K39" i="34"/>
  <c r="L33" i="34"/>
  <c r="AD33" i="34" s="1"/>
  <c r="L34" i="34"/>
  <c r="AD34" i="34" s="1"/>
  <c r="M34" i="34"/>
  <c r="L35" i="34"/>
  <c r="AD35" i="34" s="1"/>
  <c r="K35" i="34"/>
  <c r="K34" i="34"/>
  <c r="K33" i="34"/>
  <c r="AG28" i="34"/>
  <c r="AG27" i="34"/>
  <c r="AG26" i="34"/>
  <c r="AG25" i="34"/>
  <c r="AG24" i="34"/>
  <c r="AG23" i="34"/>
  <c r="AG22" i="34"/>
  <c r="L22" i="34"/>
  <c r="AD22" i="34" s="1"/>
  <c r="L23" i="34"/>
  <c r="AD23" i="34" s="1"/>
  <c r="L24" i="34"/>
  <c r="AD24" i="34" s="1"/>
  <c r="L25" i="34"/>
  <c r="AD25" i="34" s="1"/>
  <c r="L26" i="34"/>
  <c r="AD26" i="34" s="1"/>
  <c r="L27" i="34"/>
  <c r="AD27" i="34" s="1"/>
  <c r="M27" i="34"/>
  <c r="N27" i="34"/>
  <c r="O27" i="34"/>
  <c r="P27" i="34"/>
  <c r="Q27" i="34"/>
  <c r="R27" i="34"/>
  <c r="L28" i="34"/>
  <c r="AD28" i="34" s="1"/>
  <c r="M28" i="34"/>
  <c r="N28" i="34"/>
  <c r="O28" i="34"/>
  <c r="P28" i="34"/>
  <c r="Q28" i="34"/>
  <c r="R28" i="34"/>
  <c r="K28" i="34"/>
  <c r="K27" i="34"/>
  <c r="K26" i="34"/>
  <c r="K25" i="34"/>
  <c r="K24" i="34"/>
  <c r="K23" i="34"/>
  <c r="K22" i="34"/>
  <c r="AG13" i="34"/>
  <c r="AG12" i="34"/>
  <c r="AG11" i="34"/>
  <c r="AG10" i="34"/>
  <c r="AG9" i="34"/>
  <c r="AG8" i="34"/>
  <c r="AG7" i="34"/>
  <c r="L7" i="34"/>
  <c r="AD7" i="34" s="1"/>
  <c r="L8" i="34"/>
  <c r="AD8" i="34" s="1"/>
  <c r="L9" i="34"/>
  <c r="AD9" i="34" s="1"/>
  <c r="M9" i="34"/>
  <c r="L10" i="34"/>
  <c r="AD10" i="34" s="1"/>
  <c r="L11" i="34"/>
  <c r="AD11" i="34" s="1"/>
  <c r="L12" i="34"/>
  <c r="AD12" i="34" s="1"/>
  <c r="M12" i="34"/>
  <c r="N12" i="34"/>
  <c r="O12" i="34"/>
  <c r="P12" i="34"/>
  <c r="Q12" i="34"/>
  <c r="R12" i="34"/>
  <c r="L13" i="34"/>
  <c r="AD13" i="34" s="1"/>
  <c r="M13" i="34"/>
  <c r="N13" i="34"/>
  <c r="O13" i="34"/>
  <c r="P13" i="34"/>
  <c r="Q13" i="34"/>
  <c r="R13" i="34"/>
  <c r="K13" i="34"/>
  <c r="K12" i="34"/>
  <c r="K11" i="34"/>
  <c r="K10" i="34"/>
  <c r="K9" i="34"/>
  <c r="K8" i="34"/>
  <c r="K7" i="34"/>
  <c r="AD21" i="34" l="1"/>
  <c r="AD19" i="34"/>
  <c r="AD15" i="34"/>
  <c r="AD29" i="34"/>
  <c r="AD18" i="34"/>
  <c r="AD17" i="34"/>
  <c r="AD14" i="34"/>
  <c r="AD20" i="34"/>
  <c r="AD16" i="34"/>
  <c r="AB37" i="12"/>
  <c r="G26" i="44"/>
  <c r="G25" i="44"/>
  <c r="G24" i="44"/>
  <c r="G23" i="44"/>
  <c r="G22" i="44"/>
  <c r="G21" i="44"/>
  <c r="G20" i="44"/>
  <c r="G19" i="44"/>
  <c r="G18" i="44"/>
  <c r="G17" i="44"/>
  <c r="W26" i="44"/>
  <c r="V26" i="44"/>
  <c r="U26" i="44"/>
  <c r="T26" i="44"/>
  <c r="S26" i="44"/>
  <c r="R26" i="44"/>
  <c r="W25" i="44"/>
  <c r="V25" i="44"/>
  <c r="U25" i="44"/>
  <c r="T25" i="44"/>
  <c r="S25" i="44"/>
  <c r="R25" i="44"/>
  <c r="W24" i="44"/>
  <c r="V24" i="44"/>
  <c r="U24" i="44"/>
  <c r="T24" i="44"/>
  <c r="S24" i="44"/>
  <c r="R24" i="44"/>
  <c r="W23" i="44"/>
  <c r="V23" i="44"/>
  <c r="U23" i="44"/>
  <c r="T23" i="44"/>
  <c r="S23" i="44"/>
  <c r="R23" i="44"/>
  <c r="W21" i="44"/>
  <c r="V21" i="44"/>
  <c r="U21" i="44"/>
  <c r="T21" i="44"/>
  <c r="S21" i="44"/>
  <c r="R21" i="44"/>
  <c r="W20" i="44"/>
  <c r="V20" i="44"/>
  <c r="U20" i="44"/>
  <c r="T20" i="44"/>
  <c r="S20" i="44"/>
  <c r="R20" i="44"/>
  <c r="W19" i="44"/>
  <c r="V19" i="44"/>
  <c r="U19" i="44"/>
  <c r="T19" i="44"/>
  <c r="S19" i="44"/>
  <c r="R19" i="44"/>
  <c r="W18" i="44"/>
  <c r="V18" i="44"/>
  <c r="U18" i="44"/>
  <c r="T18" i="44"/>
  <c r="S18" i="44"/>
  <c r="R18" i="44"/>
  <c r="W17" i="44"/>
  <c r="V17" i="44"/>
  <c r="U17" i="44"/>
  <c r="T17" i="44"/>
  <c r="S17" i="44"/>
  <c r="R17" i="44"/>
  <c r="V22" i="44"/>
  <c r="T22" i="44"/>
  <c r="S22" i="44"/>
  <c r="U22" i="44"/>
  <c r="W22" i="44"/>
  <c r="R22" i="44"/>
  <c r="M22" i="44"/>
  <c r="N22" i="44"/>
  <c r="L22" i="44"/>
  <c r="J22" i="44"/>
  <c r="AG31" i="34" l="1"/>
  <c r="AB51" i="12"/>
  <c r="X19" i="44"/>
  <c r="X21" i="44"/>
  <c r="X26" i="44"/>
  <c r="X22" i="44"/>
  <c r="X17" i="44"/>
  <c r="X18" i="44"/>
  <c r="X20" i="44"/>
  <c r="X25" i="44"/>
  <c r="K22" i="44"/>
  <c r="I22" i="44"/>
  <c r="H22" i="44"/>
  <c r="O22" i="44" l="1"/>
  <c r="J17" i="44"/>
  <c r="K17" i="44"/>
  <c r="L17" i="44"/>
  <c r="M17" i="44"/>
  <c r="N17" i="44"/>
  <c r="J18" i="44"/>
  <c r="K18" i="44"/>
  <c r="L18" i="44"/>
  <c r="M18" i="44"/>
  <c r="N18" i="44"/>
  <c r="J19" i="44"/>
  <c r="K19" i="44"/>
  <c r="L19" i="44"/>
  <c r="M19" i="44"/>
  <c r="N19" i="44"/>
  <c r="J20" i="44"/>
  <c r="K20" i="44"/>
  <c r="L20" i="44"/>
  <c r="M20" i="44"/>
  <c r="N20" i="44"/>
  <c r="J21" i="44"/>
  <c r="K21" i="44"/>
  <c r="L21" i="44"/>
  <c r="M21" i="44"/>
  <c r="N21" i="44"/>
  <c r="J23" i="44"/>
  <c r="K23" i="44"/>
  <c r="L23" i="44"/>
  <c r="M23" i="44"/>
  <c r="N23" i="44"/>
  <c r="J24" i="44"/>
  <c r="K24" i="44"/>
  <c r="L24" i="44"/>
  <c r="M24" i="44"/>
  <c r="N24" i="44"/>
  <c r="J25" i="44"/>
  <c r="K25" i="44"/>
  <c r="L25" i="44"/>
  <c r="M25" i="44"/>
  <c r="N25" i="44"/>
  <c r="J26" i="44"/>
  <c r="K26" i="44"/>
  <c r="L26" i="44"/>
  <c r="M26" i="44"/>
  <c r="N26" i="44"/>
  <c r="I18" i="44"/>
  <c r="I19" i="44"/>
  <c r="I20" i="44"/>
  <c r="I21" i="44"/>
  <c r="I23" i="44"/>
  <c r="I24" i="44"/>
  <c r="I25" i="44"/>
  <c r="I26" i="44"/>
  <c r="I17" i="44"/>
  <c r="H18" i="44"/>
  <c r="H19" i="44"/>
  <c r="H20" i="44"/>
  <c r="H21" i="44"/>
  <c r="H23" i="44"/>
  <c r="H24" i="44"/>
  <c r="H25" i="44"/>
  <c r="H26" i="44"/>
  <c r="H17" i="44"/>
  <c r="AB214" i="15"/>
  <c r="AB211" i="15"/>
  <c r="AB210" i="15"/>
  <c r="AB209" i="15"/>
  <c r="AB208" i="15"/>
  <c r="AB207" i="15"/>
  <c r="AB206" i="15"/>
  <c r="AB205" i="15"/>
  <c r="AB204" i="15"/>
  <c r="AB203" i="15"/>
  <c r="AB202" i="15"/>
  <c r="AB201" i="15"/>
  <c r="AB200" i="15"/>
  <c r="AB199" i="15"/>
  <c r="AB198" i="15"/>
  <c r="AB197" i="15"/>
  <c r="AB196" i="15"/>
  <c r="AB195" i="15"/>
  <c r="AB194" i="15"/>
  <c r="AB193" i="15"/>
  <c r="AB192" i="15"/>
  <c r="AB191" i="15"/>
  <c r="AB190" i="15"/>
  <c r="AB189" i="15"/>
  <c r="AB188" i="15"/>
  <c r="AB187" i="15"/>
  <c r="X125" i="15"/>
  <c r="O25" i="44" l="1"/>
  <c r="O20" i="44"/>
  <c r="O19" i="44"/>
  <c r="O17" i="44"/>
  <c r="O18" i="44"/>
  <c r="O26" i="44"/>
  <c r="O21" i="44"/>
  <c r="S158" i="11" l="1"/>
  <c r="T158" i="11"/>
  <c r="U158" i="11"/>
  <c r="V158" i="11"/>
  <c r="W158" i="11"/>
  <c r="S159" i="11"/>
  <c r="T159" i="11"/>
  <c r="U159" i="11"/>
  <c r="V159" i="11"/>
  <c r="W159" i="11"/>
  <c r="S160" i="11"/>
  <c r="T160" i="11"/>
  <c r="U160" i="11"/>
  <c r="V160" i="11"/>
  <c r="W160" i="11"/>
  <c r="S161" i="11"/>
  <c r="T161" i="11"/>
  <c r="U161" i="11"/>
  <c r="V161" i="11"/>
  <c r="W161" i="11"/>
  <c r="S163" i="11"/>
  <c r="T163" i="11"/>
  <c r="U163" i="11"/>
  <c r="V163" i="11"/>
  <c r="W163" i="11"/>
  <c r="S164" i="11"/>
  <c r="T164" i="11"/>
  <c r="U164" i="11"/>
  <c r="V164" i="11"/>
  <c r="W164" i="11"/>
  <c r="S165" i="11"/>
  <c r="T165" i="11"/>
  <c r="U165" i="11"/>
  <c r="V165" i="11"/>
  <c r="W165" i="11"/>
  <c r="S166" i="11"/>
  <c r="T166" i="11"/>
  <c r="U166" i="11"/>
  <c r="V166" i="11"/>
  <c r="W166" i="11"/>
  <c r="S168" i="11"/>
  <c r="T168" i="11"/>
  <c r="U168" i="11"/>
  <c r="V168" i="11"/>
  <c r="W168" i="11"/>
  <c r="S169" i="11"/>
  <c r="T169" i="11"/>
  <c r="U169" i="11"/>
  <c r="V169" i="11"/>
  <c r="W169" i="11"/>
  <c r="S170" i="11"/>
  <c r="T170" i="11"/>
  <c r="U170" i="11"/>
  <c r="V170" i="11"/>
  <c r="W170" i="11"/>
  <c r="S171" i="11"/>
  <c r="T171" i="11"/>
  <c r="U171" i="11"/>
  <c r="V171" i="11"/>
  <c r="W171" i="11"/>
  <c r="S173" i="11"/>
  <c r="T173" i="11"/>
  <c r="U173" i="11"/>
  <c r="V173" i="11"/>
  <c r="W173" i="11"/>
  <c r="S174" i="11"/>
  <c r="T174" i="11"/>
  <c r="U174" i="11"/>
  <c r="V174" i="11"/>
  <c r="W174" i="11"/>
  <c r="S175" i="11"/>
  <c r="T175" i="11"/>
  <c r="U175" i="11"/>
  <c r="V175" i="11"/>
  <c r="W175" i="11"/>
  <c r="S176" i="11"/>
  <c r="T176" i="11"/>
  <c r="U176" i="11"/>
  <c r="V176" i="11"/>
  <c r="W176" i="11"/>
  <c r="S178" i="11"/>
  <c r="T178" i="11"/>
  <c r="U178" i="11"/>
  <c r="V178" i="11"/>
  <c r="W178" i="11"/>
  <c r="S179" i="11"/>
  <c r="T179" i="11"/>
  <c r="U179" i="11"/>
  <c r="V179" i="11"/>
  <c r="W179" i="11"/>
  <c r="S180" i="11"/>
  <c r="T180" i="11"/>
  <c r="U180" i="11"/>
  <c r="V180" i="11"/>
  <c r="W180" i="11"/>
  <c r="S181" i="11"/>
  <c r="T181" i="11"/>
  <c r="U181" i="11"/>
  <c r="V181" i="11"/>
  <c r="W181" i="11"/>
  <c r="S182" i="11"/>
  <c r="T182" i="11"/>
  <c r="U182" i="11"/>
  <c r="V182" i="11"/>
  <c r="W182" i="11"/>
  <c r="S185" i="11"/>
  <c r="T185" i="11"/>
  <c r="U185" i="11"/>
  <c r="V185" i="11"/>
  <c r="W185" i="11"/>
  <c r="R185" i="11"/>
  <c r="R182" i="11"/>
  <c r="R181" i="11"/>
  <c r="R180" i="11"/>
  <c r="R179" i="11"/>
  <c r="R178" i="11"/>
  <c r="R176" i="11"/>
  <c r="R175" i="11"/>
  <c r="R174" i="11"/>
  <c r="R173" i="11"/>
  <c r="R171" i="11"/>
  <c r="R170" i="11"/>
  <c r="R169" i="11"/>
  <c r="R168" i="11"/>
  <c r="R166" i="11"/>
  <c r="R165" i="11"/>
  <c r="R164" i="11"/>
  <c r="R163" i="11"/>
  <c r="R161" i="11"/>
  <c r="R160" i="11"/>
  <c r="R159" i="11"/>
  <c r="R158" i="11"/>
  <c r="J158" i="11"/>
  <c r="K158" i="11"/>
  <c r="L158" i="11"/>
  <c r="M158" i="11"/>
  <c r="N158" i="11"/>
  <c r="J159" i="11"/>
  <c r="K159" i="11"/>
  <c r="L159" i="11"/>
  <c r="M159" i="11"/>
  <c r="N159" i="11"/>
  <c r="J160" i="11"/>
  <c r="K160" i="11"/>
  <c r="L160" i="11"/>
  <c r="M160" i="11"/>
  <c r="N160" i="11"/>
  <c r="J161" i="11"/>
  <c r="K161" i="11"/>
  <c r="L161" i="11"/>
  <c r="M161" i="11"/>
  <c r="N161" i="11"/>
  <c r="J163" i="11"/>
  <c r="K163" i="11"/>
  <c r="L163" i="11"/>
  <c r="M163" i="11"/>
  <c r="N163" i="11"/>
  <c r="J164" i="11"/>
  <c r="K164" i="11"/>
  <c r="L164" i="11"/>
  <c r="M164" i="11"/>
  <c r="N164" i="11"/>
  <c r="J165" i="11"/>
  <c r="K165" i="11"/>
  <c r="L165" i="11"/>
  <c r="M165" i="11"/>
  <c r="N165" i="11"/>
  <c r="J166" i="11"/>
  <c r="K166" i="11"/>
  <c r="L166" i="11"/>
  <c r="M166" i="11"/>
  <c r="N166" i="11"/>
  <c r="J168" i="11"/>
  <c r="K168" i="11"/>
  <c r="L168" i="11"/>
  <c r="M168" i="11"/>
  <c r="N168" i="11"/>
  <c r="J169" i="11"/>
  <c r="K169" i="11"/>
  <c r="L169" i="11"/>
  <c r="M169" i="11"/>
  <c r="N169" i="11"/>
  <c r="J170" i="11"/>
  <c r="K170" i="11"/>
  <c r="L170" i="11"/>
  <c r="M170" i="11"/>
  <c r="N170" i="11"/>
  <c r="J171" i="11"/>
  <c r="K171" i="11"/>
  <c r="L171" i="11"/>
  <c r="M171" i="11"/>
  <c r="N171" i="11"/>
  <c r="J173" i="11"/>
  <c r="K173" i="11"/>
  <c r="L173" i="11"/>
  <c r="M173" i="11"/>
  <c r="N173" i="11"/>
  <c r="J174" i="11"/>
  <c r="K174" i="11"/>
  <c r="L174" i="11"/>
  <c r="M174" i="11"/>
  <c r="N174" i="11"/>
  <c r="J175" i="11"/>
  <c r="K175" i="11"/>
  <c r="L175" i="11"/>
  <c r="M175" i="11"/>
  <c r="N175" i="11"/>
  <c r="J176" i="11"/>
  <c r="K176" i="11"/>
  <c r="L176" i="11"/>
  <c r="M176" i="11"/>
  <c r="N176" i="11"/>
  <c r="J178" i="11"/>
  <c r="K178" i="11"/>
  <c r="L178" i="11"/>
  <c r="M178" i="11"/>
  <c r="N178" i="11"/>
  <c r="J179" i="11"/>
  <c r="K179" i="11"/>
  <c r="L179" i="11"/>
  <c r="M179" i="11"/>
  <c r="N179" i="11"/>
  <c r="J180" i="11"/>
  <c r="K180" i="11"/>
  <c r="L180" i="11"/>
  <c r="M180" i="11"/>
  <c r="N180" i="11"/>
  <c r="J181" i="11"/>
  <c r="K181" i="11"/>
  <c r="L181" i="11"/>
  <c r="M181" i="11"/>
  <c r="N181" i="11"/>
  <c r="J182" i="11"/>
  <c r="K182" i="11"/>
  <c r="L182" i="11"/>
  <c r="M182" i="11"/>
  <c r="N182" i="11"/>
  <c r="J185" i="11"/>
  <c r="K185" i="11"/>
  <c r="L185" i="11"/>
  <c r="M185" i="11"/>
  <c r="N185" i="11"/>
  <c r="I158" i="11"/>
  <c r="I159" i="11"/>
  <c r="I160" i="11"/>
  <c r="I161" i="11"/>
  <c r="I163" i="11"/>
  <c r="I164" i="11"/>
  <c r="I165" i="11"/>
  <c r="I166" i="11"/>
  <c r="I168" i="11"/>
  <c r="I169" i="11"/>
  <c r="I170" i="11"/>
  <c r="I171" i="11"/>
  <c r="I173" i="11"/>
  <c r="I174" i="11"/>
  <c r="I175" i="11"/>
  <c r="I176" i="11"/>
  <c r="I178" i="11"/>
  <c r="I179" i="11"/>
  <c r="I180" i="11"/>
  <c r="I181" i="11"/>
  <c r="I182" i="11"/>
  <c r="S37" i="11"/>
  <c r="T37" i="11"/>
  <c r="U37" i="11"/>
  <c r="V37" i="11"/>
  <c r="W37" i="11"/>
  <c r="S38" i="11"/>
  <c r="T38" i="11"/>
  <c r="U38" i="11"/>
  <c r="V38" i="11"/>
  <c r="W38" i="11"/>
  <c r="S39" i="11"/>
  <c r="T39" i="11"/>
  <c r="U39" i="11"/>
  <c r="V39" i="11"/>
  <c r="W39" i="11"/>
  <c r="S40" i="11"/>
  <c r="T40" i="11"/>
  <c r="U40" i="11"/>
  <c r="V40" i="11"/>
  <c r="W40" i="11"/>
  <c r="S42" i="11"/>
  <c r="T42" i="11"/>
  <c r="U42" i="11"/>
  <c r="V42" i="11"/>
  <c r="W42" i="11"/>
  <c r="S43" i="11"/>
  <c r="T43" i="11"/>
  <c r="U43" i="11"/>
  <c r="V43" i="11"/>
  <c r="W43" i="11"/>
  <c r="S44" i="11"/>
  <c r="T44" i="11"/>
  <c r="U44" i="11"/>
  <c r="V44" i="11"/>
  <c r="W44" i="11"/>
  <c r="S45" i="11"/>
  <c r="T45" i="11"/>
  <c r="U45" i="11"/>
  <c r="V45" i="11"/>
  <c r="W45" i="11"/>
  <c r="S47" i="11"/>
  <c r="T47" i="11"/>
  <c r="U47" i="11"/>
  <c r="V47" i="11"/>
  <c r="W47" i="11"/>
  <c r="S48" i="11"/>
  <c r="T48" i="11"/>
  <c r="U48" i="11"/>
  <c r="V48" i="11"/>
  <c r="W48" i="11"/>
  <c r="S49" i="11"/>
  <c r="T49" i="11"/>
  <c r="U49" i="11"/>
  <c r="V49" i="11"/>
  <c r="W49" i="11"/>
  <c r="S50" i="11"/>
  <c r="T50" i="11"/>
  <c r="U50" i="11"/>
  <c r="V50" i="11"/>
  <c r="W50" i="11"/>
  <c r="S52" i="11"/>
  <c r="T52" i="11"/>
  <c r="U52" i="11"/>
  <c r="V52" i="11"/>
  <c r="W52" i="11"/>
  <c r="S53" i="11"/>
  <c r="T53" i="11"/>
  <c r="U53" i="11"/>
  <c r="V53" i="11"/>
  <c r="W53" i="11"/>
  <c r="S54" i="11"/>
  <c r="T54" i="11"/>
  <c r="U54" i="11"/>
  <c r="V54" i="11"/>
  <c r="W54" i="11"/>
  <c r="S55" i="11"/>
  <c r="T55" i="11"/>
  <c r="U55" i="11"/>
  <c r="V55" i="11"/>
  <c r="W55" i="11"/>
  <c r="S57" i="11"/>
  <c r="T57" i="11"/>
  <c r="U57" i="11"/>
  <c r="V57" i="11"/>
  <c r="W57" i="11"/>
  <c r="S58" i="11"/>
  <c r="T58" i="11"/>
  <c r="U58" i="11"/>
  <c r="V58" i="11"/>
  <c r="W58" i="11"/>
  <c r="S59" i="11"/>
  <c r="T59" i="11"/>
  <c r="U59" i="11"/>
  <c r="V59" i="11"/>
  <c r="W59" i="11"/>
  <c r="S60" i="11"/>
  <c r="T60" i="11"/>
  <c r="U60" i="11"/>
  <c r="V60" i="11"/>
  <c r="W60" i="11"/>
  <c r="S61" i="11"/>
  <c r="T61" i="11"/>
  <c r="U61" i="11"/>
  <c r="V61" i="11"/>
  <c r="W61" i="11"/>
  <c r="S64" i="11"/>
  <c r="T64" i="11"/>
  <c r="U64" i="11"/>
  <c r="V64" i="11"/>
  <c r="W64" i="11"/>
  <c r="R37" i="11"/>
  <c r="R38" i="11"/>
  <c r="R39" i="11"/>
  <c r="R40" i="11"/>
  <c r="R42" i="11"/>
  <c r="R43" i="11"/>
  <c r="R44" i="11"/>
  <c r="R45" i="11"/>
  <c r="R47" i="11"/>
  <c r="R48" i="11"/>
  <c r="R49" i="11"/>
  <c r="R50" i="11"/>
  <c r="R52" i="11"/>
  <c r="R53" i="11"/>
  <c r="R54" i="11"/>
  <c r="R55" i="11"/>
  <c r="R57" i="11"/>
  <c r="R58" i="11"/>
  <c r="R59" i="11"/>
  <c r="R60" i="11"/>
  <c r="R61" i="11"/>
  <c r="R64" i="11"/>
  <c r="J37" i="11"/>
  <c r="K37" i="11"/>
  <c r="L37" i="11"/>
  <c r="M37" i="11"/>
  <c r="N37" i="11"/>
  <c r="J38" i="11"/>
  <c r="K38" i="11"/>
  <c r="L38" i="11"/>
  <c r="M38" i="11"/>
  <c r="N38" i="11"/>
  <c r="J39" i="11"/>
  <c r="K39" i="11"/>
  <c r="L39" i="11"/>
  <c r="M39" i="11"/>
  <c r="N39" i="11"/>
  <c r="J40" i="11"/>
  <c r="K40" i="11"/>
  <c r="L40" i="11"/>
  <c r="M40" i="11"/>
  <c r="N40" i="11"/>
  <c r="J42" i="11"/>
  <c r="K42" i="11"/>
  <c r="L42" i="11"/>
  <c r="M42" i="11"/>
  <c r="N42" i="11"/>
  <c r="J43" i="11"/>
  <c r="K43" i="11"/>
  <c r="L43" i="11"/>
  <c r="M43" i="11"/>
  <c r="N43" i="11"/>
  <c r="J44" i="11"/>
  <c r="K44" i="11"/>
  <c r="L44" i="11"/>
  <c r="M44" i="11"/>
  <c r="N44" i="11"/>
  <c r="J45" i="11"/>
  <c r="K45" i="11"/>
  <c r="L45" i="11"/>
  <c r="M45" i="11"/>
  <c r="N45" i="11"/>
  <c r="J47" i="11"/>
  <c r="K47" i="11"/>
  <c r="L47" i="11"/>
  <c r="M47" i="11"/>
  <c r="N47" i="11"/>
  <c r="J48" i="11"/>
  <c r="K48" i="11"/>
  <c r="L48" i="11"/>
  <c r="M48" i="11"/>
  <c r="N48" i="11"/>
  <c r="J49" i="11"/>
  <c r="K49" i="11"/>
  <c r="L49" i="11"/>
  <c r="M49" i="11"/>
  <c r="N49" i="11"/>
  <c r="J50" i="11"/>
  <c r="K50" i="11"/>
  <c r="L50" i="11"/>
  <c r="M50" i="11"/>
  <c r="N50" i="11"/>
  <c r="J52" i="11"/>
  <c r="K52" i="11"/>
  <c r="L52" i="11"/>
  <c r="M52" i="11"/>
  <c r="N52" i="11"/>
  <c r="J53" i="11"/>
  <c r="K53" i="11"/>
  <c r="L53" i="11"/>
  <c r="M53" i="11"/>
  <c r="N53" i="11"/>
  <c r="J54" i="11"/>
  <c r="K54" i="11"/>
  <c r="L54" i="11"/>
  <c r="M54" i="11"/>
  <c r="N54" i="11"/>
  <c r="J55" i="11"/>
  <c r="K55" i="11"/>
  <c r="L55" i="11"/>
  <c r="M55" i="11"/>
  <c r="N55" i="11"/>
  <c r="J57" i="11"/>
  <c r="K57" i="11"/>
  <c r="L57" i="11"/>
  <c r="M57" i="11"/>
  <c r="N57" i="11"/>
  <c r="J58" i="11"/>
  <c r="K58" i="11"/>
  <c r="L58" i="11"/>
  <c r="M58" i="11"/>
  <c r="N58" i="11"/>
  <c r="K59" i="11"/>
  <c r="L59" i="11"/>
  <c r="M59" i="11"/>
  <c r="N59" i="11"/>
  <c r="J60" i="11"/>
  <c r="K60" i="11"/>
  <c r="L60" i="11"/>
  <c r="M60" i="11"/>
  <c r="N60" i="11"/>
  <c r="J61" i="11"/>
  <c r="K61" i="11"/>
  <c r="L61" i="11"/>
  <c r="M61" i="11"/>
  <c r="N61" i="11"/>
  <c r="J64" i="11"/>
  <c r="K64" i="11"/>
  <c r="L64" i="11"/>
  <c r="M64" i="11"/>
  <c r="N64" i="11"/>
  <c r="I37" i="11"/>
  <c r="I38" i="11"/>
  <c r="I39" i="11"/>
  <c r="I40" i="11"/>
  <c r="I42" i="11"/>
  <c r="I43" i="11"/>
  <c r="I44" i="11"/>
  <c r="I45" i="11"/>
  <c r="I47" i="11"/>
  <c r="I48" i="11"/>
  <c r="I49" i="11"/>
  <c r="I50" i="11"/>
  <c r="I52" i="11"/>
  <c r="I53" i="11"/>
  <c r="I54" i="11"/>
  <c r="I55" i="11"/>
  <c r="I57" i="11"/>
  <c r="I58" i="11"/>
  <c r="I59" i="11"/>
  <c r="I60" i="11"/>
  <c r="I61" i="11"/>
  <c r="I64" i="11"/>
  <c r="AA25" i="42" l="1"/>
  <c r="AA12" i="42"/>
  <c r="AA26" i="42" s="1"/>
  <c r="O21" i="12" l="1"/>
  <c r="X21" i="12"/>
  <c r="AA21" i="12"/>
  <c r="AD21" i="12"/>
  <c r="O29" i="12"/>
  <c r="X29" i="12"/>
  <c r="AA29" i="12"/>
  <c r="AD29" i="12"/>
  <c r="F36" i="12"/>
  <c r="G36" i="12"/>
  <c r="H36" i="12"/>
  <c r="I36" i="12"/>
  <c r="J36" i="12"/>
  <c r="K36" i="12"/>
  <c r="L36" i="12"/>
  <c r="M36" i="12"/>
  <c r="N36" i="12"/>
  <c r="P36" i="12"/>
  <c r="Q36" i="12"/>
  <c r="R36" i="12"/>
  <c r="S36" i="12"/>
  <c r="T36" i="12"/>
  <c r="U36" i="12"/>
  <c r="V36" i="12"/>
  <c r="W36" i="12"/>
  <c r="AD36" i="12"/>
  <c r="P127" i="15"/>
  <c r="P157" i="15" s="1"/>
  <c r="P187" i="15" s="1"/>
  <c r="P128" i="15"/>
  <c r="P158" i="15" s="1"/>
  <c r="P188" i="15" s="1"/>
  <c r="P129" i="15"/>
  <c r="P159" i="15" s="1"/>
  <c r="P189" i="15" s="1"/>
  <c r="P130" i="15"/>
  <c r="P131" i="15"/>
  <c r="P132" i="15"/>
  <c r="P162" i="15" s="1"/>
  <c r="P192" i="15" s="1"/>
  <c r="P133" i="15"/>
  <c r="P163" i="15" s="1"/>
  <c r="P193" i="15" s="1"/>
  <c r="P134" i="15"/>
  <c r="P164" i="15" s="1"/>
  <c r="P194" i="15" s="1"/>
  <c r="P135" i="15"/>
  <c r="P165" i="15" s="1"/>
  <c r="P195" i="15" s="1"/>
  <c r="P136" i="15"/>
  <c r="P137" i="15"/>
  <c r="P167" i="15" s="1"/>
  <c r="P197" i="15" s="1"/>
  <c r="P138" i="15"/>
  <c r="P168" i="15" s="1"/>
  <c r="P198" i="15" s="1"/>
  <c r="P139" i="15"/>
  <c r="P169" i="15" s="1"/>
  <c r="P199" i="15" s="1"/>
  <c r="P140" i="15"/>
  <c r="P141" i="15"/>
  <c r="P142" i="15"/>
  <c r="P172" i="15" s="1"/>
  <c r="P202" i="15" s="1"/>
  <c r="P143" i="15"/>
  <c r="P173" i="15" s="1"/>
  <c r="P203" i="15" s="1"/>
  <c r="P144" i="15"/>
  <c r="P174" i="15" s="1"/>
  <c r="P204" i="15" s="1"/>
  <c r="P145" i="15"/>
  <c r="P175" i="15" s="1"/>
  <c r="P205" i="15" s="1"/>
  <c r="P146" i="15"/>
  <c r="P147" i="15"/>
  <c r="P177" i="15" s="1"/>
  <c r="P207" i="15" s="1"/>
  <c r="P148" i="15"/>
  <c r="P178" i="15" s="1"/>
  <c r="P208" i="15" s="1"/>
  <c r="P149" i="15"/>
  <c r="P179" i="15" s="1"/>
  <c r="P209" i="15" s="1"/>
  <c r="P150" i="15"/>
  <c r="P151" i="15"/>
  <c r="P154" i="15"/>
  <c r="P184" i="15" s="1"/>
  <c r="P214" i="15" s="1"/>
  <c r="P126" i="15"/>
  <c r="F127" i="15"/>
  <c r="F157" i="15" s="1"/>
  <c r="F187" i="15" s="1"/>
  <c r="G127" i="15"/>
  <c r="G157" i="15" s="1"/>
  <c r="G187" i="15" s="1"/>
  <c r="F128" i="15"/>
  <c r="F158" i="15" s="1"/>
  <c r="F188" i="15" s="1"/>
  <c r="G128" i="15"/>
  <c r="G158" i="15" s="1"/>
  <c r="G188" i="15" s="1"/>
  <c r="F129" i="15"/>
  <c r="F159" i="15" s="1"/>
  <c r="F189" i="15" s="1"/>
  <c r="G129" i="15"/>
  <c r="G159" i="15" s="1"/>
  <c r="G189" i="15" s="1"/>
  <c r="F130" i="15"/>
  <c r="F160" i="15" s="1"/>
  <c r="F190" i="15" s="1"/>
  <c r="G130" i="15"/>
  <c r="G160" i="15" s="1"/>
  <c r="G190" i="15" s="1"/>
  <c r="F131" i="15"/>
  <c r="G131" i="15"/>
  <c r="F132" i="15"/>
  <c r="F162" i="15" s="1"/>
  <c r="F192" i="15" s="1"/>
  <c r="G132" i="15"/>
  <c r="G162" i="15" s="1"/>
  <c r="G192" i="15" s="1"/>
  <c r="F133" i="15"/>
  <c r="F163" i="15" s="1"/>
  <c r="F193" i="15" s="1"/>
  <c r="G133" i="15"/>
  <c r="G163" i="15" s="1"/>
  <c r="G193" i="15" s="1"/>
  <c r="F134" i="15"/>
  <c r="G134" i="15"/>
  <c r="G164" i="15" s="1"/>
  <c r="G194" i="15" s="1"/>
  <c r="F135" i="15"/>
  <c r="F165" i="15" s="1"/>
  <c r="F195" i="15" s="1"/>
  <c r="G135" i="15"/>
  <c r="G165" i="15" s="1"/>
  <c r="G195" i="15" s="1"/>
  <c r="F136" i="15"/>
  <c r="G136" i="15"/>
  <c r="F137" i="15"/>
  <c r="F167" i="15" s="1"/>
  <c r="F197" i="15" s="1"/>
  <c r="G137" i="15"/>
  <c r="G167" i="15" s="1"/>
  <c r="G197" i="15" s="1"/>
  <c r="F138" i="15"/>
  <c r="F168" i="15" s="1"/>
  <c r="F198" i="15" s="1"/>
  <c r="G138" i="15"/>
  <c r="G168" i="15" s="1"/>
  <c r="G198" i="15" s="1"/>
  <c r="F139" i="15"/>
  <c r="F169" i="15" s="1"/>
  <c r="F199" i="15" s="1"/>
  <c r="G139" i="15"/>
  <c r="G169" i="15" s="1"/>
  <c r="G199" i="15" s="1"/>
  <c r="F140" i="15"/>
  <c r="F170" i="15" s="1"/>
  <c r="F200" i="15" s="1"/>
  <c r="G140" i="15"/>
  <c r="G170" i="15" s="1"/>
  <c r="G200" i="15" s="1"/>
  <c r="F141" i="15"/>
  <c r="G141" i="15"/>
  <c r="F142" i="15"/>
  <c r="F172" i="15" s="1"/>
  <c r="F202" i="15" s="1"/>
  <c r="G142" i="15"/>
  <c r="G172" i="15" s="1"/>
  <c r="G202" i="15" s="1"/>
  <c r="F143" i="15"/>
  <c r="F173" i="15" s="1"/>
  <c r="F203" i="15" s="1"/>
  <c r="G143" i="15"/>
  <c r="G173" i="15" s="1"/>
  <c r="G203" i="15" s="1"/>
  <c r="F144" i="15"/>
  <c r="F174" i="15" s="1"/>
  <c r="F204" i="15" s="1"/>
  <c r="G144" i="15"/>
  <c r="G174" i="15" s="1"/>
  <c r="G204" i="15" s="1"/>
  <c r="F145" i="15"/>
  <c r="F175" i="15" s="1"/>
  <c r="F205" i="15" s="1"/>
  <c r="G145" i="15"/>
  <c r="G175" i="15" s="1"/>
  <c r="G205" i="15" s="1"/>
  <c r="F146" i="15"/>
  <c r="G146" i="15"/>
  <c r="F147" i="15"/>
  <c r="F177" i="15" s="1"/>
  <c r="F207" i="15" s="1"/>
  <c r="G147" i="15"/>
  <c r="G177" i="15" s="1"/>
  <c r="G207" i="15" s="1"/>
  <c r="F148" i="15"/>
  <c r="F178" i="15" s="1"/>
  <c r="F208" i="15" s="1"/>
  <c r="G148" i="15"/>
  <c r="G178" i="15" s="1"/>
  <c r="G208" i="15" s="1"/>
  <c r="F149" i="15"/>
  <c r="F179" i="15" s="1"/>
  <c r="F209" i="15" s="1"/>
  <c r="G149" i="15"/>
  <c r="G179" i="15" s="1"/>
  <c r="G209" i="15" s="1"/>
  <c r="F150" i="15"/>
  <c r="G150" i="15"/>
  <c r="G180" i="15" s="1"/>
  <c r="G210" i="15" s="1"/>
  <c r="F151" i="15"/>
  <c r="G151" i="15"/>
  <c r="F154" i="15"/>
  <c r="F184" i="15" s="1"/>
  <c r="F214" i="15" s="1"/>
  <c r="G154" i="15"/>
  <c r="G184" i="15" s="1"/>
  <c r="G214" i="15" s="1"/>
  <c r="G126" i="15"/>
  <c r="F126" i="15"/>
  <c r="P7" i="15"/>
  <c r="Q7" i="15"/>
  <c r="R7" i="15"/>
  <c r="S7" i="15"/>
  <c r="T7" i="15"/>
  <c r="U7" i="15"/>
  <c r="V7" i="15"/>
  <c r="P8" i="15"/>
  <c r="Q8" i="15"/>
  <c r="R8" i="15"/>
  <c r="S8" i="15"/>
  <c r="T8" i="15"/>
  <c r="U8" i="15"/>
  <c r="V8" i="15"/>
  <c r="P9" i="15"/>
  <c r="P99" i="15" s="1"/>
  <c r="Q9" i="15"/>
  <c r="R9" i="15"/>
  <c r="S9" i="15"/>
  <c r="T9" i="15"/>
  <c r="U9" i="15"/>
  <c r="V9" i="15"/>
  <c r="P10" i="15"/>
  <c r="Q10" i="15"/>
  <c r="R10" i="15"/>
  <c r="S10" i="15"/>
  <c r="T10" i="15"/>
  <c r="U10" i="15"/>
  <c r="V10" i="15"/>
  <c r="P11" i="15"/>
  <c r="P12" i="15"/>
  <c r="Q12" i="15"/>
  <c r="R12" i="15"/>
  <c r="S12" i="15"/>
  <c r="T12" i="15"/>
  <c r="U12" i="15"/>
  <c r="V12" i="15"/>
  <c r="P13" i="15"/>
  <c r="Q13" i="15"/>
  <c r="R13" i="15"/>
  <c r="S13" i="15"/>
  <c r="T13" i="15"/>
  <c r="U13" i="15"/>
  <c r="V13" i="15"/>
  <c r="P14" i="15"/>
  <c r="Q14" i="15"/>
  <c r="R14" i="15"/>
  <c r="S14" i="15"/>
  <c r="T14" i="15"/>
  <c r="U14" i="15"/>
  <c r="V14" i="15"/>
  <c r="P15" i="15"/>
  <c r="P105" i="15" s="1"/>
  <c r="Q15" i="15"/>
  <c r="R15" i="15"/>
  <c r="S15" i="15"/>
  <c r="T15" i="15"/>
  <c r="U15" i="15"/>
  <c r="V15" i="15"/>
  <c r="P16" i="15"/>
  <c r="P17" i="15"/>
  <c r="P107" i="15" s="1"/>
  <c r="Q17" i="15"/>
  <c r="R17" i="15"/>
  <c r="S17" i="15"/>
  <c r="T17" i="15"/>
  <c r="U17" i="15"/>
  <c r="V17" i="15"/>
  <c r="P18" i="15"/>
  <c r="Q18" i="15"/>
  <c r="R18" i="15"/>
  <c r="S18" i="15"/>
  <c r="T18" i="15"/>
  <c r="U18" i="15"/>
  <c r="V18" i="15"/>
  <c r="P19" i="15"/>
  <c r="P109" i="15" s="1"/>
  <c r="Q19" i="15"/>
  <c r="R19" i="15"/>
  <c r="S19" i="15"/>
  <c r="T19" i="15"/>
  <c r="U19" i="15"/>
  <c r="V19" i="15"/>
  <c r="P20" i="15"/>
  <c r="Q20" i="15"/>
  <c r="R20" i="15"/>
  <c r="S20" i="15"/>
  <c r="T20" i="15"/>
  <c r="U20" i="15"/>
  <c r="V20" i="15"/>
  <c r="P21" i="15"/>
  <c r="P22" i="15"/>
  <c r="Q22" i="15"/>
  <c r="R22" i="15"/>
  <c r="S22" i="15"/>
  <c r="T22" i="15"/>
  <c r="U22" i="15"/>
  <c r="V22" i="15"/>
  <c r="P23" i="15"/>
  <c r="Q23" i="15"/>
  <c r="R23" i="15"/>
  <c r="S23" i="15"/>
  <c r="T23" i="15"/>
  <c r="U23" i="15"/>
  <c r="V23" i="15"/>
  <c r="P24" i="15"/>
  <c r="Q24" i="15"/>
  <c r="R24" i="15"/>
  <c r="S24" i="15"/>
  <c r="T24" i="15"/>
  <c r="U24" i="15"/>
  <c r="V24" i="15"/>
  <c r="P25" i="15"/>
  <c r="Q25" i="15"/>
  <c r="R25" i="15"/>
  <c r="S25" i="15"/>
  <c r="T25" i="15"/>
  <c r="U25" i="15"/>
  <c r="V25" i="15"/>
  <c r="P26" i="15"/>
  <c r="P27" i="15"/>
  <c r="P117" i="15" s="1"/>
  <c r="Q27" i="15"/>
  <c r="R27" i="15"/>
  <c r="S27" i="15"/>
  <c r="T27" i="15"/>
  <c r="U27" i="15"/>
  <c r="V27" i="15"/>
  <c r="P28" i="15"/>
  <c r="Q28" i="15"/>
  <c r="R28" i="15"/>
  <c r="S28" i="15"/>
  <c r="T28" i="15"/>
  <c r="U28" i="15"/>
  <c r="V28" i="15"/>
  <c r="P29" i="15"/>
  <c r="P119" i="15" s="1"/>
  <c r="Q29" i="15"/>
  <c r="R29" i="15"/>
  <c r="S29" i="15"/>
  <c r="T29" i="15"/>
  <c r="U29" i="15"/>
  <c r="V29" i="15"/>
  <c r="P30" i="15"/>
  <c r="Q30" i="15"/>
  <c r="R30" i="15"/>
  <c r="S30" i="15"/>
  <c r="T30" i="15"/>
  <c r="U30" i="15"/>
  <c r="V30" i="15"/>
  <c r="P31" i="15"/>
  <c r="P61" i="15" s="1"/>
  <c r="Q31" i="15"/>
  <c r="Q61" i="15" s="1"/>
  <c r="R31" i="15"/>
  <c r="R61" i="15" s="1"/>
  <c r="S31" i="15"/>
  <c r="S61" i="15" s="1"/>
  <c r="T31" i="15"/>
  <c r="T61" i="15" s="1"/>
  <c r="U31" i="15"/>
  <c r="U61" i="15" s="1"/>
  <c r="U91" i="15" s="1"/>
  <c r="V31" i="15"/>
  <c r="V61" i="15" s="1"/>
  <c r="V91" i="15" s="1"/>
  <c r="P34" i="15"/>
  <c r="Q34" i="15"/>
  <c r="R34" i="15"/>
  <c r="S34" i="15"/>
  <c r="T34" i="15"/>
  <c r="U34" i="15"/>
  <c r="V34" i="15"/>
  <c r="P6" i="15"/>
  <c r="F7" i="15"/>
  <c r="G7" i="15"/>
  <c r="H7" i="15"/>
  <c r="I7" i="15"/>
  <c r="J7" i="15"/>
  <c r="K7" i="15"/>
  <c r="L7" i="15"/>
  <c r="M7" i="15"/>
  <c r="F8" i="15"/>
  <c r="G8" i="15"/>
  <c r="G98" i="15" s="1"/>
  <c r="H8" i="15"/>
  <c r="I8" i="15"/>
  <c r="J8" i="15"/>
  <c r="K8" i="15"/>
  <c r="L8" i="15"/>
  <c r="M8" i="15"/>
  <c r="F9" i="15"/>
  <c r="G9" i="15"/>
  <c r="H9" i="15"/>
  <c r="I9" i="15"/>
  <c r="J9" i="15"/>
  <c r="K9" i="15"/>
  <c r="L9" i="15"/>
  <c r="M9" i="15"/>
  <c r="F10" i="15"/>
  <c r="G10" i="15"/>
  <c r="H10" i="15"/>
  <c r="I10" i="15"/>
  <c r="J10" i="15"/>
  <c r="K10" i="15"/>
  <c r="L10" i="15"/>
  <c r="M10" i="15"/>
  <c r="F11" i="15"/>
  <c r="G11" i="15"/>
  <c r="F12" i="15"/>
  <c r="G12" i="15"/>
  <c r="H12" i="15"/>
  <c r="I12" i="15"/>
  <c r="J12" i="15"/>
  <c r="K12" i="15"/>
  <c r="L12" i="15"/>
  <c r="M12" i="15"/>
  <c r="F13" i="15"/>
  <c r="G13" i="15"/>
  <c r="H13" i="15"/>
  <c r="I13" i="15"/>
  <c r="J13" i="15"/>
  <c r="K13" i="15"/>
  <c r="L13" i="15"/>
  <c r="M13" i="15"/>
  <c r="F14" i="15"/>
  <c r="G14" i="15"/>
  <c r="H14" i="15"/>
  <c r="I14" i="15"/>
  <c r="J14" i="15"/>
  <c r="K14" i="15"/>
  <c r="L14" i="15"/>
  <c r="M14" i="15"/>
  <c r="F15" i="15"/>
  <c r="G15" i="15"/>
  <c r="H15" i="15"/>
  <c r="I15" i="15"/>
  <c r="J15" i="15"/>
  <c r="K15" i="15"/>
  <c r="L15" i="15"/>
  <c r="M15" i="15"/>
  <c r="F16" i="15"/>
  <c r="G16" i="15"/>
  <c r="F17" i="15"/>
  <c r="G17" i="15"/>
  <c r="H17" i="15"/>
  <c r="I17" i="15"/>
  <c r="J17" i="15"/>
  <c r="K17" i="15"/>
  <c r="L17" i="15"/>
  <c r="M17" i="15"/>
  <c r="F18" i="15"/>
  <c r="G18" i="15"/>
  <c r="G108" i="15" s="1"/>
  <c r="H18" i="15"/>
  <c r="I18" i="15"/>
  <c r="J18" i="15"/>
  <c r="K18" i="15"/>
  <c r="L18" i="15"/>
  <c r="M18" i="15"/>
  <c r="F19" i="15"/>
  <c r="G19" i="15"/>
  <c r="H19" i="15"/>
  <c r="I19" i="15"/>
  <c r="J19" i="15"/>
  <c r="K19" i="15"/>
  <c r="L19" i="15"/>
  <c r="M19" i="15"/>
  <c r="F20" i="15"/>
  <c r="G20" i="15"/>
  <c r="H20" i="15"/>
  <c r="I20" i="15"/>
  <c r="J20" i="15"/>
  <c r="K20" i="15"/>
  <c r="L20" i="15"/>
  <c r="M20" i="15"/>
  <c r="F21" i="15"/>
  <c r="G21" i="15"/>
  <c r="F22" i="15"/>
  <c r="G22" i="15"/>
  <c r="H22" i="15"/>
  <c r="I22" i="15"/>
  <c r="J22" i="15"/>
  <c r="K22" i="15"/>
  <c r="L22" i="15"/>
  <c r="M22" i="15"/>
  <c r="F23" i="15"/>
  <c r="G23" i="15"/>
  <c r="H23" i="15"/>
  <c r="I23" i="15"/>
  <c r="J23" i="15"/>
  <c r="K23" i="15"/>
  <c r="L23" i="15"/>
  <c r="M23" i="15"/>
  <c r="F24" i="15"/>
  <c r="G24" i="15"/>
  <c r="H24" i="15"/>
  <c r="I24" i="15"/>
  <c r="J24" i="15"/>
  <c r="K24" i="15"/>
  <c r="L24" i="15"/>
  <c r="M24" i="15"/>
  <c r="F25" i="15"/>
  <c r="G25" i="15"/>
  <c r="H25" i="15"/>
  <c r="I25" i="15"/>
  <c r="J25" i="15"/>
  <c r="K25" i="15"/>
  <c r="L25" i="15"/>
  <c r="M25" i="15"/>
  <c r="F26" i="15"/>
  <c r="G26" i="15"/>
  <c r="F27" i="15"/>
  <c r="G27" i="15"/>
  <c r="H27" i="15"/>
  <c r="I27" i="15"/>
  <c r="J27" i="15"/>
  <c r="K27" i="15"/>
  <c r="L27" i="15"/>
  <c r="M27" i="15"/>
  <c r="F28" i="15"/>
  <c r="G28" i="15"/>
  <c r="G118" i="15" s="1"/>
  <c r="H28" i="15"/>
  <c r="I28" i="15"/>
  <c r="J28" i="15"/>
  <c r="K28" i="15"/>
  <c r="L28" i="15"/>
  <c r="M28" i="15"/>
  <c r="F29" i="15"/>
  <c r="G29" i="15"/>
  <c r="H29" i="15"/>
  <c r="I29" i="15"/>
  <c r="J29" i="15"/>
  <c r="K29" i="15"/>
  <c r="L29" i="15"/>
  <c r="M29" i="15"/>
  <c r="F30" i="15"/>
  <c r="G30" i="15"/>
  <c r="H30" i="15"/>
  <c r="I30" i="15"/>
  <c r="J30" i="15"/>
  <c r="K30" i="15"/>
  <c r="L30" i="15"/>
  <c r="M30" i="15"/>
  <c r="F31" i="15"/>
  <c r="F61" i="15" s="1"/>
  <c r="F35" i="12" s="1"/>
  <c r="G31" i="15"/>
  <c r="G61" i="15" s="1"/>
  <c r="H31" i="15"/>
  <c r="H35" i="12" s="1"/>
  <c r="I31" i="15"/>
  <c r="I35" i="12" s="1"/>
  <c r="J31" i="15"/>
  <c r="J35" i="12" s="1"/>
  <c r="K31" i="15"/>
  <c r="K35" i="12" s="1"/>
  <c r="L31" i="15"/>
  <c r="L35" i="12" s="1"/>
  <c r="M31" i="15"/>
  <c r="M35" i="12" s="1"/>
  <c r="F34" i="15"/>
  <c r="G34" i="15"/>
  <c r="H34" i="15"/>
  <c r="I34" i="15"/>
  <c r="J34" i="15"/>
  <c r="K34" i="15"/>
  <c r="L34" i="15"/>
  <c r="M34" i="15"/>
  <c r="G6" i="15"/>
  <c r="F6" i="15"/>
  <c r="G5" i="15"/>
  <c r="F5" i="15"/>
  <c r="R48" i="12"/>
  <c r="S48" i="12"/>
  <c r="T48" i="12"/>
  <c r="U48" i="12"/>
  <c r="V48" i="12"/>
  <c r="R49" i="12"/>
  <c r="W34" i="34" s="1"/>
  <c r="S49" i="12"/>
  <c r="X34" i="34" s="1"/>
  <c r="T49" i="12"/>
  <c r="Y34" i="34" s="1"/>
  <c r="U49" i="12"/>
  <c r="Z34" i="34" s="1"/>
  <c r="V49" i="12"/>
  <c r="AA34" i="34" s="1"/>
  <c r="Q49" i="12"/>
  <c r="V34" i="34" s="1"/>
  <c r="Q48" i="12"/>
  <c r="I49" i="12"/>
  <c r="N34" i="34" s="1"/>
  <c r="J49" i="12"/>
  <c r="O34" i="34" s="1"/>
  <c r="K49" i="12"/>
  <c r="P34" i="34" s="1"/>
  <c r="L49" i="12"/>
  <c r="Q34" i="34" s="1"/>
  <c r="M49" i="12"/>
  <c r="R34" i="34" s="1"/>
  <c r="I48" i="12"/>
  <c r="I47" i="12" s="1"/>
  <c r="J48" i="12"/>
  <c r="J47" i="12" s="1"/>
  <c r="K48" i="12"/>
  <c r="K47" i="12" s="1"/>
  <c r="L48" i="12"/>
  <c r="L47" i="12" s="1"/>
  <c r="M48" i="12"/>
  <c r="M47" i="12" s="1"/>
  <c r="H48" i="12"/>
  <c r="H47" i="12" s="1"/>
  <c r="P14" i="12"/>
  <c r="D6" i="47" s="1"/>
  <c r="P15" i="12"/>
  <c r="D7" i="47" s="1"/>
  <c r="P16" i="12"/>
  <c r="D8" i="47" s="1"/>
  <c r="P17" i="12"/>
  <c r="D9" i="47" s="1"/>
  <c r="P18" i="12"/>
  <c r="D10" i="47" s="1"/>
  <c r="P19" i="12"/>
  <c r="D11" i="47" s="1"/>
  <c r="P20" i="12"/>
  <c r="P6" i="12"/>
  <c r="P7" i="12"/>
  <c r="P8" i="12"/>
  <c r="P9" i="12"/>
  <c r="P10" i="12"/>
  <c r="P11" i="12"/>
  <c r="P12" i="12"/>
  <c r="R19" i="12"/>
  <c r="S19" i="12"/>
  <c r="T19" i="12"/>
  <c r="U19" i="12"/>
  <c r="V19" i="12"/>
  <c r="R20" i="12"/>
  <c r="S20" i="12"/>
  <c r="T20" i="12"/>
  <c r="U20" i="12"/>
  <c r="V20" i="12"/>
  <c r="Q20" i="12"/>
  <c r="Q19" i="12"/>
  <c r="R11" i="12"/>
  <c r="R27" i="12" s="1"/>
  <c r="S11" i="12"/>
  <c r="S27" i="12" s="1"/>
  <c r="T11" i="12"/>
  <c r="T27" i="12" s="1"/>
  <c r="U11" i="12"/>
  <c r="U27" i="12" s="1"/>
  <c r="V11" i="12"/>
  <c r="R12" i="12"/>
  <c r="R28" i="12" s="1"/>
  <c r="S12" i="12"/>
  <c r="S28" i="12" s="1"/>
  <c r="T12" i="12"/>
  <c r="T28" i="12" s="1"/>
  <c r="U12" i="12"/>
  <c r="U28" i="12" s="1"/>
  <c r="V12" i="12"/>
  <c r="V28" i="12" s="1"/>
  <c r="Q12" i="12"/>
  <c r="Q28" i="12" s="1"/>
  <c r="Q11" i="12"/>
  <c r="Q27" i="12" s="1"/>
  <c r="G13" i="12"/>
  <c r="G14" i="12"/>
  <c r="G15" i="12"/>
  <c r="G16" i="12"/>
  <c r="G17" i="12"/>
  <c r="G18" i="12"/>
  <c r="G19" i="12"/>
  <c r="H19" i="12"/>
  <c r="I19" i="12"/>
  <c r="J19" i="12"/>
  <c r="K19" i="12"/>
  <c r="L19" i="12"/>
  <c r="M19" i="12"/>
  <c r="G20" i="12"/>
  <c r="H20" i="12"/>
  <c r="I20" i="12"/>
  <c r="J20" i="12"/>
  <c r="K20" i="12"/>
  <c r="L20" i="12"/>
  <c r="M20" i="12"/>
  <c r="F20" i="12"/>
  <c r="F19" i="12"/>
  <c r="F18" i="12"/>
  <c r="F17" i="12"/>
  <c r="F16" i="12"/>
  <c r="F15" i="12"/>
  <c r="F14" i="12"/>
  <c r="F13" i="12"/>
  <c r="H11" i="12"/>
  <c r="I11" i="12"/>
  <c r="J11" i="12"/>
  <c r="K11" i="12"/>
  <c r="L11" i="12"/>
  <c r="M11" i="12"/>
  <c r="H12" i="12"/>
  <c r="H28" i="12" s="1"/>
  <c r="I12" i="12"/>
  <c r="I28" i="12" s="1"/>
  <c r="J12" i="12"/>
  <c r="J28" i="12" s="1"/>
  <c r="K12" i="12"/>
  <c r="K28" i="12" s="1"/>
  <c r="L12" i="12"/>
  <c r="L28" i="12" s="1"/>
  <c r="M12" i="12"/>
  <c r="M28" i="12" s="1"/>
  <c r="G5" i="12"/>
  <c r="G6" i="12"/>
  <c r="G22" i="12" s="1"/>
  <c r="G7" i="12"/>
  <c r="G23" i="12" s="1"/>
  <c r="G8" i="12"/>
  <c r="G24" i="12" s="1"/>
  <c r="G9" i="12"/>
  <c r="G25" i="12" s="1"/>
  <c r="G10" i="12"/>
  <c r="G11" i="12"/>
  <c r="G12" i="12"/>
  <c r="F12" i="12"/>
  <c r="F28" i="12" s="1"/>
  <c r="F11" i="12"/>
  <c r="F27" i="12" s="1"/>
  <c r="F10" i="12"/>
  <c r="F26" i="12" s="1"/>
  <c r="F9" i="12"/>
  <c r="F25" i="12" s="1"/>
  <c r="F8" i="12"/>
  <c r="F24" i="12" s="1"/>
  <c r="F7" i="12"/>
  <c r="F23" i="12" s="1"/>
  <c r="F6" i="12"/>
  <c r="F22" i="12" s="1"/>
  <c r="F5" i="12"/>
  <c r="E12" i="36"/>
  <c r="K12" i="36" s="1"/>
  <c r="G35" i="12" l="1"/>
  <c r="G91" i="15"/>
  <c r="T35" i="12"/>
  <c r="T43" i="12" s="1"/>
  <c r="T91" i="15"/>
  <c r="S35" i="12"/>
  <c r="S91" i="15"/>
  <c r="R35" i="12"/>
  <c r="R43" i="12" s="1"/>
  <c r="R91" i="15"/>
  <c r="Q35" i="12"/>
  <c r="Q91" i="15"/>
  <c r="P35" i="12"/>
  <c r="D26" i="47" s="1"/>
  <c r="P91" i="15"/>
  <c r="R47" i="12"/>
  <c r="W33" i="34" s="1"/>
  <c r="Q47" i="12"/>
  <c r="V33" i="34" s="1"/>
  <c r="U47" i="12"/>
  <c r="Z33" i="34" s="1"/>
  <c r="S47" i="12"/>
  <c r="X33" i="34" s="1"/>
  <c r="AA33" i="34"/>
  <c r="V47" i="12"/>
  <c r="T47" i="12"/>
  <c r="Y33" i="34" s="1"/>
  <c r="G44" i="12"/>
  <c r="F244" i="15"/>
  <c r="F238" i="15"/>
  <c r="F228" i="15"/>
  <c r="F218" i="15"/>
  <c r="F234" i="15"/>
  <c r="F232" i="15"/>
  <c r="F222" i="15"/>
  <c r="K45" i="12"/>
  <c r="G45" i="12"/>
  <c r="T45" i="12"/>
  <c r="P45" i="12"/>
  <c r="J45" i="12"/>
  <c r="S45" i="12"/>
  <c r="M45" i="12"/>
  <c r="I45" i="12"/>
  <c r="V45" i="12"/>
  <c r="R45" i="12"/>
  <c r="L45" i="12"/>
  <c r="H45" i="12"/>
  <c r="U45" i="12"/>
  <c r="Q45" i="12"/>
  <c r="V27" i="12"/>
  <c r="AB34" i="34"/>
  <c r="AC34" i="34" s="1"/>
  <c r="F235" i="15"/>
  <c r="F233" i="15"/>
  <c r="F225" i="15"/>
  <c r="F223" i="15"/>
  <c r="F239" i="15"/>
  <c r="F237" i="15"/>
  <c r="F229" i="15"/>
  <c r="F227" i="15"/>
  <c r="F219" i="15"/>
  <c r="F217" i="15"/>
  <c r="P33" i="34"/>
  <c r="F181" i="15"/>
  <c r="F211" i="15" s="1"/>
  <c r="V35" i="12"/>
  <c r="V43" i="12" s="1"/>
  <c r="M33" i="34"/>
  <c r="O33" i="34"/>
  <c r="U35" i="12"/>
  <c r="U43" i="12" s="1"/>
  <c r="R33" i="34"/>
  <c r="N33" i="34"/>
  <c r="P97" i="15"/>
  <c r="T12" i="36"/>
  <c r="Q33" i="34"/>
  <c r="F120" i="15"/>
  <c r="F110" i="15"/>
  <c r="F230" i="15"/>
  <c r="F100" i="15"/>
  <c r="F220" i="15"/>
  <c r="G181" i="15"/>
  <c r="G211" i="15" s="1"/>
  <c r="P181" i="15"/>
  <c r="P211" i="15" s="1"/>
  <c r="F43" i="12"/>
  <c r="O36" i="12"/>
  <c r="P25" i="12"/>
  <c r="D17" i="47" s="1"/>
  <c r="G28" i="12"/>
  <c r="J27" i="12"/>
  <c r="P27" i="12"/>
  <c r="D19" i="47" s="1"/>
  <c r="P23" i="12"/>
  <c r="D15" i="47" s="1"/>
  <c r="G7" i="32"/>
  <c r="K30" i="34"/>
  <c r="H7" i="32"/>
  <c r="L30" i="34"/>
  <c r="L27" i="12"/>
  <c r="H27" i="12"/>
  <c r="G27" i="12"/>
  <c r="G26" i="12"/>
  <c r="M27" i="12"/>
  <c r="K27" i="12"/>
  <c r="I27" i="12"/>
  <c r="P28" i="12"/>
  <c r="P26" i="12"/>
  <c r="D18" i="47" s="1"/>
  <c r="P24" i="12"/>
  <c r="D16" i="47" s="1"/>
  <c r="P22" i="12"/>
  <c r="D14" i="47" s="1"/>
  <c r="W20" i="15"/>
  <c r="W28" i="15"/>
  <c r="N31" i="15"/>
  <c r="N35" i="12" s="1"/>
  <c r="W12" i="15"/>
  <c r="G235" i="15"/>
  <c r="G225" i="15"/>
  <c r="G105" i="15"/>
  <c r="Q43" i="12"/>
  <c r="G115" i="15"/>
  <c r="AA36" i="12"/>
  <c r="G238" i="15"/>
  <c r="G228" i="15"/>
  <c r="G218" i="15"/>
  <c r="N17" i="15"/>
  <c r="N34" i="15"/>
  <c r="N30" i="15"/>
  <c r="N29" i="15"/>
  <c r="N13" i="15"/>
  <c r="N27" i="15"/>
  <c r="P244" i="15"/>
  <c r="P124" i="15"/>
  <c r="W29" i="15"/>
  <c r="P238" i="15"/>
  <c r="P118" i="15"/>
  <c r="W25" i="15"/>
  <c r="P234" i="15"/>
  <c r="P114" i="15"/>
  <c r="P110" i="15"/>
  <c r="W18" i="15"/>
  <c r="W17" i="15"/>
  <c r="W13" i="15"/>
  <c r="P222" i="15"/>
  <c r="P102" i="15"/>
  <c r="W10" i="15"/>
  <c r="W9" i="15"/>
  <c r="P218" i="15"/>
  <c r="P98" i="15"/>
  <c r="W22" i="15"/>
  <c r="F180" i="15"/>
  <c r="F210" i="15" s="1"/>
  <c r="F164" i="15"/>
  <c r="F194" i="15" s="1"/>
  <c r="P180" i="15"/>
  <c r="P210" i="15" s="1"/>
  <c r="P160" i="15"/>
  <c r="P190" i="15" s="1"/>
  <c r="F108" i="15"/>
  <c r="N25" i="15"/>
  <c r="N9" i="15"/>
  <c r="F124" i="15"/>
  <c r="F119" i="15"/>
  <c r="F117" i="15"/>
  <c r="F115" i="15"/>
  <c r="F114" i="15"/>
  <c r="F113" i="15"/>
  <c r="F112" i="15"/>
  <c r="F109" i="15"/>
  <c r="F107" i="15"/>
  <c r="F105" i="15"/>
  <c r="F104" i="15"/>
  <c r="F103" i="15"/>
  <c r="F102" i="15"/>
  <c r="F99" i="15"/>
  <c r="F97" i="15"/>
  <c r="N19" i="15"/>
  <c r="W30" i="15"/>
  <c r="W14" i="15"/>
  <c r="F98" i="15"/>
  <c r="F118" i="15"/>
  <c r="G244" i="15"/>
  <c r="G240" i="15"/>
  <c r="G239" i="15"/>
  <c r="G119" i="15"/>
  <c r="G237" i="15"/>
  <c r="G117" i="15"/>
  <c r="G234" i="15"/>
  <c r="G114" i="15"/>
  <c r="G233" i="15"/>
  <c r="G232" i="15"/>
  <c r="G112" i="15"/>
  <c r="G230" i="15"/>
  <c r="G229" i="15"/>
  <c r="G109" i="15"/>
  <c r="G227" i="15"/>
  <c r="G107" i="15"/>
  <c r="G224" i="15"/>
  <c r="G104" i="15"/>
  <c r="G223" i="15"/>
  <c r="G222" i="15"/>
  <c r="G102" i="15"/>
  <c r="G220" i="15"/>
  <c r="G219" i="15"/>
  <c r="G99" i="15"/>
  <c r="G217" i="15"/>
  <c r="G97" i="15"/>
  <c r="W31" i="15"/>
  <c r="P120" i="15"/>
  <c r="W27" i="15"/>
  <c r="W23" i="15"/>
  <c r="P232" i="15"/>
  <c r="W19" i="15"/>
  <c r="P228" i="15"/>
  <c r="P108" i="15"/>
  <c r="W15" i="15"/>
  <c r="P224" i="15"/>
  <c r="P100" i="15"/>
  <c r="W7" i="15"/>
  <c r="W34" i="15"/>
  <c r="W24" i="15"/>
  <c r="W8" i="15"/>
  <c r="G103" i="15"/>
  <c r="G113" i="15"/>
  <c r="G124" i="15"/>
  <c r="P104" i="15"/>
  <c r="N28" i="15"/>
  <c r="N24" i="15"/>
  <c r="N22" i="15"/>
  <c r="N20" i="15"/>
  <c r="N18" i="15"/>
  <c r="N14" i="15"/>
  <c r="N12" i="15"/>
  <c r="N10" i="15"/>
  <c r="N8" i="15"/>
  <c r="N23" i="15"/>
  <c r="N15" i="15"/>
  <c r="N7" i="15"/>
  <c r="P170" i="15"/>
  <c r="P200" i="15" s="1"/>
  <c r="G100" i="15"/>
  <c r="G110" i="15"/>
  <c r="G120" i="15"/>
  <c r="P112" i="15"/>
  <c r="P239" i="15"/>
  <c r="P235" i="15"/>
  <c r="P227" i="15"/>
  <c r="P223" i="15"/>
  <c r="P219" i="15"/>
  <c r="P115" i="15"/>
  <c r="P237" i="15"/>
  <c r="P233" i="15"/>
  <c r="P229" i="15"/>
  <c r="P225" i="15"/>
  <c r="P217" i="15"/>
  <c r="P103" i="15"/>
  <c r="P113" i="15"/>
  <c r="X36" i="12"/>
  <c r="G43" i="12"/>
  <c r="Q44" i="12"/>
  <c r="S44" i="12"/>
  <c r="V44" i="12"/>
  <c r="R44" i="12"/>
  <c r="U44" i="12"/>
  <c r="F44" i="12"/>
  <c r="P44" i="12"/>
  <c r="T44" i="12"/>
  <c r="S43" i="12"/>
  <c r="M20" i="34"/>
  <c r="N20" i="34"/>
  <c r="O20" i="34"/>
  <c r="P20" i="34"/>
  <c r="Q20" i="34"/>
  <c r="R20" i="34"/>
  <c r="M21" i="34"/>
  <c r="N21" i="34"/>
  <c r="O21" i="34"/>
  <c r="P21" i="34"/>
  <c r="Q21" i="34"/>
  <c r="R21" i="34"/>
  <c r="AG29" i="34"/>
  <c r="L29" i="34"/>
  <c r="L44" i="34" s="1"/>
  <c r="AG14" i="34"/>
  <c r="L14" i="34"/>
  <c r="P43" i="12" l="1"/>
  <c r="AB33" i="34"/>
  <c r="AC33" i="34" s="1"/>
  <c r="F240" i="15"/>
  <c r="N45" i="12"/>
  <c r="F224" i="15"/>
  <c r="O35" i="12"/>
  <c r="W45" i="12"/>
  <c r="P230" i="15"/>
  <c r="P226" i="15" s="1"/>
  <c r="P240" i="15"/>
  <c r="P236" i="15" s="1"/>
  <c r="F101" i="15"/>
  <c r="F111" i="15"/>
  <c r="P220" i="15"/>
  <c r="P216" i="15" s="1"/>
  <c r="P106" i="15"/>
  <c r="G96" i="15"/>
  <c r="G101" i="15"/>
  <c r="G106" i="15"/>
  <c r="G116" i="15"/>
  <c r="F116" i="15"/>
  <c r="P96" i="15"/>
  <c r="P36" i="15" s="1"/>
  <c r="P66" i="15" s="1"/>
  <c r="P101" i="15"/>
  <c r="F106" i="15"/>
  <c r="F96" i="15"/>
  <c r="P111" i="15"/>
  <c r="G111" i="15"/>
  <c r="P116" i="15"/>
  <c r="P231" i="15"/>
  <c r="P221" i="15"/>
  <c r="W43" i="12"/>
  <c r="S39" i="34"/>
  <c r="S34" i="34"/>
  <c r="S33" i="34"/>
  <c r="S28" i="34"/>
  <c r="S27" i="34"/>
  <c r="S12" i="34"/>
  <c r="S13" i="34"/>
  <c r="AC45" i="12" l="1"/>
  <c r="T28" i="34"/>
  <c r="AE28" i="34"/>
  <c r="T33" i="34"/>
  <c r="AE33" i="34"/>
  <c r="T12" i="34"/>
  <c r="AE12" i="34"/>
  <c r="T34" i="34"/>
  <c r="AE34" i="34"/>
  <c r="T13" i="34"/>
  <c r="AE13" i="34"/>
  <c r="T27" i="34"/>
  <c r="AE27" i="34"/>
  <c r="T39" i="34"/>
  <c r="AE39" i="34"/>
  <c r="S20" i="34"/>
  <c r="P56" i="15"/>
  <c r="P51" i="15"/>
  <c r="F46" i="15"/>
  <c r="F166" i="15" s="1"/>
  <c r="F196" i="15" s="1"/>
  <c r="G51" i="15"/>
  <c r="P41" i="15"/>
  <c r="F56" i="15"/>
  <c r="F34" i="12" s="1"/>
  <c r="F42" i="12" s="1"/>
  <c r="G46" i="15"/>
  <c r="G56" i="15"/>
  <c r="G41" i="15"/>
  <c r="P46" i="15"/>
  <c r="F51" i="15"/>
  <c r="F171" i="15" s="1"/>
  <c r="F201" i="15" s="1"/>
  <c r="F41" i="15"/>
  <c r="F161" i="15" s="1"/>
  <c r="F191" i="15" s="1"/>
  <c r="F36" i="15"/>
  <c r="F156" i="15" s="1"/>
  <c r="F186" i="15" s="1"/>
  <c r="G36" i="15"/>
  <c r="S21" i="34"/>
  <c r="G95" i="15"/>
  <c r="F95" i="15"/>
  <c r="P95" i="15"/>
  <c r="P156" i="15"/>
  <c r="P186" i="15" s="1"/>
  <c r="P30" i="12"/>
  <c r="F231" i="15"/>
  <c r="F216" i="15"/>
  <c r="F236" i="15"/>
  <c r="F226" i="15"/>
  <c r="F221" i="15"/>
  <c r="G236" i="15"/>
  <c r="G231" i="15"/>
  <c r="G226" i="15"/>
  <c r="G216" i="15"/>
  <c r="G221" i="15"/>
  <c r="G161" i="15" l="1"/>
  <c r="G191" i="15" s="1"/>
  <c r="G71" i="15"/>
  <c r="G166" i="15"/>
  <c r="G196" i="15" s="1"/>
  <c r="G76" i="15"/>
  <c r="G156" i="15"/>
  <c r="G186" i="15" s="1"/>
  <c r="G66" i="15"/>
  <c r="G176" i="15"/>
  <c r="G206" i="15" s="1"/>
  <c r="G86" i="15"/>
  <c r="G171" i="15"/>
  <c r="G201" i="15" s="1"/>
  <c r="G81" i="15"/>
  <c r="P34" i="12"/>
  <c r="P86" i="15"/>
  <c r="P161" i="15"/>
  <c r="P191" i="15" s="1"/>
  <c r="P71" i="15"/>
  <c r="P32" i="12"/>
  <c r="P76" i="15"/>
  <c r="P33" i="12"/>
  <c r="D24" i="47" s="1"/>
  <c r="P81" i="15"/>
  <c r="P31" i="12"/>
  <c r="D22" i="47" s="1"/>
  <c r="G32" i="12"/>
  <c r="G40" i="12" s="1"/>
  <c r="P38" i="12"/>
  <c r="D21" i="47"/>
  <c r="P40" i="12"/>
  <c r="D23" i="47"/>
  <c r="N24" i="47" s="1"/>
  <c r="P41" i="12"/>
  <c r="P42" i="12"/>
  <c r="D25" i="47"/>
  <c r="F30" i="12"/>
  <c r="F38" i="12" s="1"/>
  <c r="P176" i="15"/>
  <c r="P206" i="15" s="1"/>
  <c r="AF27" i="34"/>
  <c r="AE20" i="34"/>
  <c r="AF20" i="34" s="1"/>
  <c r="AH27" i="34"/>
  <c r="AI27" i="34" s="1"/>
  <c r="AF34" i="34"/>
  <c r="AH34" i="34"/>
  <c r="AI34" i="34" s="1"/>
  <c r="AF33" i="34"/>
  <c r="AH33" i="34"/>
  <c r="AI33" i="34" s="1"/>
  <c r="AF39" i="34"/>
  <c r="AH39" i="34"/>
  <c r="AI39" i="34" s="1"/>
  <c r="AF13" i="34"/>
  <c r="AH13" i="34"/>
  <c r="AI13" i="34" s="1"/>
  <c r="AF12" i="34"/>
  <c r="AH12" i="34"/>
  <c r="AI12" i="34" s="1"/>
  <c r="AF28" i="34"/>
  <c r="AE21" i="34"/>
  <c r="AF21" i="34" s="1"/>
  <c r="AH28" i="34"/>
  <c r="AI28" i="34" s="1"/>
  <c r="F33" i="12"/>
  <c r="F41" i="12" s="1"/>
  <c r="F32" i="12"/>
  <c r="F40" i="12" s="1"/>
  <c r="P171" i="15"/>
  <c r="P201" i="15" s="1"/>
  <c r="G34" i="12"/>
  <c r="F215" i="15"/>
  <c r="G31" i="12"/>
  <c r="P166" i="15"/>
  <c r="P196" i="15" s="1"/>
  <c r="F176" i="15"/>
  <c r="F206" i="15" s="1"/>
  <c r="F31" i="12"/>
  <c r="F39" i="12" s="1"/>
  <c r="G33" i="12"/>
  <c r="G215" i="15"/>
  <c r="Y215" i="15" s="1"/>
  <c r="G30" i="12"/>
  <c r="W44" i="12"/>
  <c r="N6" i="47"/>
  <c r="O6" i="47" s="1"/>
  <c r="N7" i="47"/>
  <c r="N8" i="47"/>
  <c r="O8" i="47" s="1"/>
  <c r="N9" i="47"/>
  <c r="O9" i="47" s="1"/>
  <c r="N10" i="47"/>
  <c r="O10" i="47" s="1"/>
  <c r="N11" i="47"/>
  <c r="O11" i="47" s="1"/>
  <c r="I12" i="47"/>
  <c r="J12" i="47" s="1"/>
  <c r="N12" i="47"/>
  <c r="O12" i="47" s="1"/>
  <c r="P12" i="47"/>
  <c r="D13" i="47"/>
  <c r="N14" i="47"/>
  <c r="N15" i="47"/>
  <c r="N16" i="47"/>
  <c r="O16" i="47" s="1"/>
  <c r="N17" i="47"/>
  <c r="O17" i="47" s="1"/>
  <c r="N18" i="47"/>
  <c r="O18" i="47" s="1"/>
  <c r="N19" i="47"/>
  <c r="I20" i="47"/>
  <c r="J20" i="47" s="1"/>
  <c r="N20" i="47"/>
  <c r="O20" i="47" s="1"/>
  <c r="P20" i="47"/>
  <c r="U20" i="47"/>
  <c r="V20" i="47"/>
  <c r="I27" i="47"/>
  <c r="J27" i="47" s="1"/>
  <c r="N27" i="47"/>
  <c r="D28" i="47"/>
  <c r="E35" i="47" s="1"/>
  <c r="N28" i="47"/>
  <c r="O28" i="47" s="1"/>
  <c r="P28" i="47"/>
  <c r="Q28" i="47" s="1"/>
  <c r="U28" i="47"/>
  <c r="V28" i="47"/>
  <c r="P39" i="12" l="1"/>
  <c r="P37" i="12" s="1"/>
  <c r="F37" i="12"/>
  <c r="E34" i="47"/>
  <c r="E33" i="47"/>
  <c r="G41" i="12"/>
  <c r="N25" i="47"/>
  <c r="O25" i="47" s="1"/>
  <c r="G39" i="12"/>
  <c r="N23" i="47"/>
  <c r="N31" i="47" s="1"/>
  <c r="O31" i="47" s="1"/>
  <c r="U36" i="47"/>
  <c r="G38" i="12"/>
  <c r="G42" i="12"/>
  <c r="N26" i="47"/>
  <c r="O26" i="47" s="1"/>
  <c r="T12" i="47"/>
  <c r="S12" i="47" s="1"/>
  <c r="R28" i="47"/>
  <c r="N35" i="47"/>
  <c r="O35" i="47" s="1"/>
  <c r="O19" i="47"/>
  <c r="E31" i="47"/>
  <c r="E32" i="47"/>
  <c r="O24" i="47"/>
  <c r="N13" i="47"/>
  <c r="O7" i="47" s="1"/>
  <c r="O13" i="47" s="1"/>
  <c r="T28" i="47"/>
  <c r="S28" i="47" s="1"/>
  <c r="V36" i="47"/>
  <c r="P36" i="47"/>
  <c r="N36" i="47"/>
  <c r="O36" i="47" s="1"/>
  <c r="N32" i="47"/>
  <c r="O32" i="47" s="1"/>
  <c r="O27" i="47"/>
  <c r="N21" i="47"/>
  <c r="O15" i="47" s="1"/>
  <c r="Q20" i="47"/>
  <c r="R20" i="47" s="1"/>
  <c r="T20" i="47"/>
  <c r="S20" i="47" s="1"/>
  <c r="H126" i="45"/>
  <c r="H120" i="45"/>
  <c r="H117" i="45"/>
  <c r="AH117" i="45" s="1"/>
  <c r="H110" i="45"/>
  <c r="H104" i="45" s="1"/>
  <c r="H88" i="45"/>
  <c r="H83" i="45"/>
  <c r="H78" i="45"/>
  <c r="H70" i="45"/>
  <c r="AH70" i="45" s="1"/>
  <c r="H64" i="45"/>
  <c r="H57" i="45"/>
  <c r="H52" i="45"/>
  <c r="H47" i="45"/>
  <c r="H43" i="45"/>
  <c r="H32" i="45"/>
  <c r="H20" i="45"/>
  <c r="H16" i="45"/>
  <c r="AH16" i="45" s="1"/>
  <c r="H7" i="45"/>
  <c r="G126" i="45"/>
  <c r="G120" i="45"/>
  <c r="I120" i="45" s="1"/>
  <c r="G117" i="45"/>
  <c r="G110" i="45"/>
  <c r="G104" i="45" s="1"/>
  <c r="G88" i="45"/>
  <c r="AG88" i="45" s="1"/>
  <c r="G83" i="45"/>
  <c r="G78" i="45"/>
  <c r="AG78" i="45" s="1"/>
  <c r="G70" i="45"/>
  <c r="G64" i="45"/>
  <c r="I64" i="45" s="1"/>
  <c r="G57" i="45"/>
  <c r="G52" i="45"/>
  <c r="G47" i="45"/>
  <c r="G43" i="45"/>
  <c r="AG43" i="45" s="1"/>
  <c r="G32" i="45"/>
  <c r="G20" i="45"/>
  <c r="G16" i="45"/>
  <c r="G7" i="45"/>
  <c r="F126" i="45"/>
  <c r="F120" i="45"/>
  <c r="F117" i="45"/>
  <c r="F110" i="45"/>
  <c r="F104" i="45" s="1"/>
  <c r="F88" i="45"/>
  <c r="F83" i="45"/>
  <c r="F78" i="45"/>
  <c r="F70" i="45"/>
  <c r="F64" i="45"/>
  <c r="F57" i="45"/>
  <c r="F52" i="45"/>
  <c r="F47" i="45"/>
  <c r="F43" i="45"/>
  <c r="F32" i="45"/>
  <c r="F20" i="45"/>
  <c r="F16" i="45"/>
  <c r="F7" i="45"/>
  <c r="I8" i="45"/>
  <c r="I9" i="45"/>
  <c r="I10" i="45"/>
  <c r="I11" i="45"/>
  <c r="I12" i="45"/>
  <c r="I13" i="45"/>
  <c r="I14" i="45"/>
  <c r="I15" i="45"/>
  <c r="I17" i="45"/>
  <c r="I18" i="45"/>
  <c r="I19" i="45"/>
  <c r="I21" i="45"/>
  <c r="I22" i="45"/>
  <c r="I23" i="45"/>
  <c r="I24" i="45"/>
  <c r="I25" i="45"/>
  <c r="I26" i="45"/>
  <c r="I27" i="45"/>
  <c r="I28" i="45"/>
  <c r="I29" i="45"/>
  <c r="I31" i="45"/>
  <c r="F7" i="52" s="1"/>
  <c r="I33" i="45"/>
  <c r="I34" i="45"/>
  <c r="I35" i="45"/>
  <c r="I36" i="45"/>
  <c r="I37" i="45"/>
  <c r="I38" i="45"/>
  <c r="I39" i="45"/>
  <c r="I40" i="45"/>
  <c r="I41" i="45"/>
  <c r="I42" i="45"/>
  <c r="I44" i="45"/>
  <c r="I45" i="45"/>
  <c r="I46" i="45"/>
  <c r="I48" i="45"/>
  <c r="I49" i="45"/>
  <c r="I50" i="45"/>
  <c r="I51" i="45"/>
  <c r="I53" i="45"/>
  <c r="I54" i="45"/>
  <c r="I55" i="45"/>
  <c r="I56" i="45"/>
  <c r="I58" i="45"/>
  <c r="I59" i="45"/>
  <c r="I60" i="45"/>
  <c r="I61" i="45"/>
  <c r="I62" i="45"/>
  <c r="I63" i="45"/>
  <c r="I65" i="45"/>
  <c r="I66" i="45"/>
  <c r="I67" i="45"/>
  <c r="I68" i="45"/>
  <c r="I69" i="45"/>
  <c r="I71" i="45"/>
  <c r="I72" i="45"/>
  <c r="I73" i="45"/>
  <c r="I74" i="45"/>
  <c r="I75" i="45"/>
  <c r="I76" i="45"/>
  <c r="I77" i="45"/>
  <c r="I79" i="45"/>
  <c r="I80" i="45"/>
  <c r="I81" i="45"/>
  <c r="I82" i="45"/>
  <c r="AH83" i="45"/>
  <c r="I84" i="45"/>
  <c r="I85" i="45"/>
  <c r="I86" i="45"/>
  <c r="I87" i="45"/>
  <c r="AH88" i="45"/>
  <c r="I89" i="45"/>
  <c r="G7" i="52" s="1"/>
  <c r="G9" i="52" s="1"/>
  <c r="I90" i="45"/>
  <c r="I91" i="45"/>
  <c r="I92" i="45"/>
  <c r="I93" i="45"/>
  <c r="I94" i="45"/>
  <c r="I95" i="45"/>
  <c r="I96" i="45"/>
  <c r="I97" i="45"/>
  <c r="I98" i="45"/>
  <c r="I99" i="45"/>
  <c r="I100" i="45"/>
  <c r="I101" i="45"/>
  <c r="I102" i="45"/>
  <c r="I103" i="45"/>
  <c r="I105" i="45"/>
  <c r="H7" i="52" s="1"/>
  <c r="I106" i="45"/>
  <c r="I107" i="45"/>
  <c r="I108" i="45"/>
  <c r="I109" i="45"/>
  <c r="I111" i="45"/>
  <c r="I112" i="45"/>
  <c r="I113" i="45"/>
  <c r="I114" i="45"/>
  <c r="I115" i="45"/>
  <c r="I118" i="45"/>
  <c r="I119" i="45"/>
  <c r="I121" i="45"/>
  <c r="I122" i="45"/>
  <c r="I123" i="45"/>
  <c r="I124" i="45"/>
  <c r="I125" i="45"/>
  <c r="AH126" i="45"/>
  <c r="I127" i="45"/>
  <c r="I128" i="45"/>
  <c r="J7" i="52" s="1"/>
  <c r="I129" i="45"/>
  <c r="K7" i="52" s="1"/>
  <c r="I130" i="45"/>
  <c r="L7" i="52" s="1"/>
  <c r="I131" i="45"/>
  <c r="I132" i="45"/>
  <c r="I133" i="45"/>
  <c r="I134" i="45"/>
  <c r="I135" i="45"/>
  <c r="AH120" i="45"/>
  <c r="Y17" i="44"/>
  <c r="Y18" i="44"/>
  <c r="Y19" i="44"/>
  <c r="Y20" i="44"/>
  <c r="Y21" i="44"/>
  <c r="Y25" i="44"/>
  <c r="Y26" i="44"/>
  <c r="P17" i="44"/>
  <c r="P18" i="44"/>
  <c r="P19" i="44"/>
  <c r="P20" i="44"/>
  <c r="P21" i="44"/>
  <c r="P26" i="44"/>
  <c r="E11" i="42"/>
  <c r="F11" i="42"/>
  <c r="F12" i="42" s="1"/>
  <c r="U25" i="46"/>
  <c r="T25" i="46"/>
  <c r="S25" i="46"/>
  <c r="R25" i="46"/>
  <c r="Q25" i="46"/>
  <c r="P25" i="46"/>
  <c r="L25" i="46"/>
  <c r="K25" i="46"/>
  <c r="J25" i="46"/>
  <c r="I25" i="46"/>
  <c r="H25" i="46"/>
  <c r="G25" i="46"/>
  <c r="G26" i="46" s="1"/>
  <c r="F25" i="46"/>
  <c r="F26" i="46" s="1"/>
  <c r="O26" i="46" s="1"/>
  <c r="E25" i="46"/>
  <c r="X24" i="46"/>
  <c r="V24" i="46"/>
  <c r="W24" i="46" s="1"/>
  <c r="M24" i="46"/>
  <c r="N24" i="46" s="1"/>
  <c r="X23" i="46"/>
  <c r="V23" i="46"/>
  <c r="W23" i="46" s="1"/>
  <c r="M23" i="46"/>
  <c r="X22" i="46"/>
  <c r="V22" i="46"/>
  <c r="W22" i="46" s="1"/>
  <c r="M22" i="46"/>
  <c r="X21" i="46"/>
  <c r="V21" i="46"/>
  <c r="W21" i="46" s="1"/>
  <c r="M21" i="46"/>
  <c r="X20" i="46"/>
  <c r="V20" i="46"/>
  <c r="W20" i="46" s="1"/>
  <c r="M20" i="46"/>
  <c r="X19" i="46"/>
  <c r="V19" i="46"/>
  <c r="M19" i="46"/>
  <c r="N19" i="46" s="1"/>
  <c r="X18" i="46"/>
  <c r="V18" i="46"/>
  <c r="W18" i="46" s="1"/>
  <c r="M18" i="46"/>
  <c r="X17" i="46"/>
  <c r="V17" i="46"/>
  <c r="W17" i="46" s="1"/>
  <c r="M17" i="46"/>
  <c r="X16" i="46"/>
  <c r="V16" i="46"/>
  <c r="W16" i="46" s="1"/>
  <c r="M16" i="46"/>
  <c r="N16" i="46" s="1"/>
  <c r="X15" i="46"/>
  <c r="V15" i="46"/>
  <c r="W15" i="46" s="1"/>
  <c r="M15" i="46"/>
  <c r="X14" i="46"/>
  <c r="V14" i="46"/>
  <c r="M14" i="46"/>
  <c r="U11" i="46"/>
  <c r="T11" i="46"/>
  <c r="S11" i="46"/>
  <c r="R11" i="46"/>
  <c r="Q11" i="46"/>
  <c r="P11" i="46"/>
  <c r="L11" i="46"/>
  <c r="K11" i="46"/>
  <c r="J11" i="46"/>
  <c r="I11" i="46"/>
  <c r="H11" i="46"/>
  <c r="G11" i="46"/>
  <c r="G12" i="46" s="1"/>
  <c r="F11" i="46"/>
  <c r="F12" i="46" s="1"/>
  <c r="O12" i="46" s="1"/>
  <c r="E11" i="46"/>
  <c r="X10" i="46"/>
  <c r="V10" i="46"/>
  <c r="M10" i="46"/>
  <c r="N10" i="46" s="1"/>
  <c r="X9" i="46"/>
  <c r="V9" i="46"/>
  <c r="M9" i="46"/>
  <c r="X8" i="46"/>
  <c r="V8" i="46"/>
  <c r="W8" i="46" s="1"/>
  <c r="M8" i="46"/>
  <c r="X7" i="46"/>
  <c r="V7" i="46"/>
  <c r="W7" i="46" s="1"/>
  <c r="M7" i="46"/>
  <c r="AH135" i="45"/>
  <c r="AG135" i="45"/>
  <c r="AC135" i="45"/>
  <c r="P135" i="45"/>
  <c r="AH134" i="45"/>
  <c r="AG134" i="45"/>
  <c r="AC134" i="45"/>
  <c r="P134" i="45"/>
  <c r="AH133" i="45"/>
  <c r="AG133" i="45"/>
  <c r="AC133" i="45"/>
  <c r="P133" i="45"/>
  <c r="AH132" i="45"/>
  <c r="AG132" i="45"/>
  <c r="AC132" i="45"/>
  <c r="P132" i="45"/>
  <c r="AH131" i="45"/>
  <c r="AG131" i="45"/>
  <c r="AC131" i="45"/>
  <c r="P131" i="45"/>
  <c r="X7" i="52" s="1"/>
  <c r="AH130" i="45"/>
  <c r="AG130" i="45"/>
  <c r="AC130" i="45"/>
  <c r="P130" i="45"/>
  <c r="AH129" i="45"/>
  <c r="AG129" i="45"/>
  <c r="AC129" i="45"/>
  <c r="P129" i="45"/>
  <c r="W7" i="52" s="1"/>
  <c r="AH128" i="45"/>
  <c r="AG128" i="45"/>
  <c r="AC128" i="45"/>
  <c r="P128" i="45"/>
  <c r="V7" i="52" s="1"/>
  <c r="AH127" i="45"/>
  <c r="AG127" i="45"/>
  <c r="AC127" i="45"/>
  <c r="U8" i="52" s="1"/>
  <c r="P127" i="45"/>
  <c r="U7" i="52" s="1"/>
  <c r="AB126" i="45"/>
  <c r="AA126" i="45"/>
  <c r="Z126" i="45"/>
  <c r="Y126" i="45"/>
  <c r="X126" i="45"/>
  <c r="W126" i="45"/>
  <c r="O126" i="45"/>
  <c r="N126" i="45"/>
  <c r="M126" i="45"/>
  <c r="L126" i="45"/>
  <c r="K126" i="45"/>
  <c r="J126" i="45"/>
  <c r="AH125" i="45"/>
  <c r="AG125" i="45"/>
  <c r="AC125" i="45"/>
  <c r="P125" i="45"/>
  <c r="AH124" i="45"/>
  <c r="AG124" i="45"/>
  <c r="AC124" i="45"/>
  <c r="P124" i="45"/>
  <c r="AH123" i="45"/>
  <c r="AG123" i="45"/>
  <c r="AC123" i="45"/>
  <c r="P123" i="45"/>
  <c r="AH122" i="45"/>
  <c r="AG122" i="45"/>
  <c r="AC122" i="45"/>
  <c r="P122" i="45"/>
  <c r="AH121" i="45"/>
  <c r="AG121" i="45"/>
  <c r="AC121" i="45"/>
  <c r="P121" i="45"/>
  <c r="AB120" i="45"/>
  <c r="AA120" i="45"/>
  <c r="Z120" i="45"/>
  <c r="Y120" i="45"/>
  <c r="X120" i="45"/>
  <c r="W120" i="45"/>
  <c r="O120" i="45"/>
  <c r="N120" i="45"/>
  <c r="M120" i="45"/>
  <c r="L120" i="45"/>
  <c r="K120" i="45"/>
  <c r="J120" i="45"/>
  <c r="AH119" i="45"/>
  <c r="AG119" i="45"/>
  <c r="AC119" i="45"/>
  <c r="P119" i="45"/>
  <c r="AH118" i="45"/>
  <c r="AG118" i="45"/>
  <c r="AC118" i="45"/>
  <c r="P118" i="45"/>
  <c r="AB117" i="45"/>
  <c r="AA117" i="45"/>
  <c r="Z117" i="45"/>
  <c r="Z116" i="45" s="1"/>
  <c r="Y117" i="45"/>
  <c r="X117" i="45"/>
  <c r="W117" i="45"/>
  <c r="O117" i="45"/>
  <c r="O116" i="45" s="1"/>
  <c r="N117" i="45"/>
  <c r="N116" i="45" s="1"/>
  <c r="M117" i="45"/>
  <c r="L117" i="45"/>
  <c r="K117" i="45"/>
  <c r="K116" i="45" s="1"/>
  <c r="J117" i="45"/>
  <c r="J116" i="45" s="1"/>
  <c r="AH115" i="45"/>
  <c r="AG115" i="45"/>
  <c r="AC115" i="45"/>
  <c r="P115" i="45"/>
  <c r="AH114" i="45"/>
  <c r="AG114" i="45"/>
  <c r="AC114" i="45"/>
  <c r="P114" i="45"/>
  <c r="AH113" i="45"/>
  <c r="AG113" i="45"/>
  <c r="AC113" i="45"/>
  <c r="P113" i="45"/>
  <c r="AH112" i="45"/>
  <c r="AG112" i="45"/>
  <c r="AC112" i="45"/>
  <c r="P112" i="45"/>
  <c r="AH111" i="45"/>
  <c r="AG111" i="45"/>
  <c r="AC111" i="45"/>
  <c r="P111" i="45"/>
  <c r="AB110" i="45"/>
  <c r="AB104" i="45" s="1"/>
  <c r="AA110" i="45"/>
  <c r="AA104" i="45" s="1"/>
  <c r="Z110" i="45"/>
  <c r="Z104" i="45" s="1"/>
  <c r="Y110" i="45"/>
  <c r="Y104" i="45" s="1"/>
  <c r="X110" i="45"/>
  <c r="X104" i="45" s="1"/>
  <c r="W110" i="45"/>
  <c r="W104" i="45" s="1"/>
  <c r="O110" i="45"/>
  <c r="O104" i="45" s="1"/>
  <c r="N110" i="45"/>
  <c r="N104" i="45" s="1"/>
  <c r="M110" i="45"/>
  <c r="M104" i="45" s="1"/>
  <c r="L110" i="45"/>
  <c r="L104" i="45" s="1"/>
  <c r="K110" i="45"/>
  <c r="K104" i="45" s="1"/>
  <c r="J110" i="45"/>
  <c r="J104" i="45" s="1"/>
  <c r="AH109" i="45"/>
  <c r="AG109" i="45"/>
  <c r="AC109" i="45"/>
  <c r="P109" i="45"/>
  <c r="AH108" i="45"/>
  <c r="AG108" i="45"/>
  <c r="AC108" i="45"/>
  <c r="P108" i="45"/>
  <c r="AH107" i="45"/>
  <c r="AG107" i="45"/>
  <c r="AC107" i="45"/>
  <c r="P107" i="45"/>
  <c r="AH106" i="45"/>
  <c r="AG106" i="45"/>
  <c r="AC106" i="45"/>
  <c r="P106" i="45"/>
  <c r="Q106" i="45" s="1"/>
  <c r="AH105" i="45"/>
  <c r="AG105" i="45"/>
  <c r="AC105" i="45"/>
  <c r="P105" i="45"/>
  <c r="AH103" i="45"/>
  <c r="AG103" i="45"/>
  <c r="AC103" i="45"/>
  <c r="P103" i="45"/>
  <c r="AH102" i="45"/>
  <c r="AG102" i="45"/>
  <c r="AC102" i="45"/>
  <c r="P102" i="45"/>
  <c r="AH101" i="45"/>
  <c r="AG101" i="45"/>
  <c r="AC101" i="45"/>
  <c r="P101" i="45"/>
  <c r="AH100" i="45"/>
  <c r="AG100" i="45"/>
  <c r="AC100" i="45"/>
  <c r="P100" i="45"/>
  <c r="AH99" i="45"/>
  <c r="AG99" i="45"/>
  <c r="AC99" i="45"/>
  <c r="P99" i="45"/>
  <c r="AH98" i="45"/>
  <c r="AG98" i="45"/>
  <c r="AC98" i="45"/>
  <c r="P98" i="45"/>
  <c r="AH97" i="45"/>
  <c r="AG97" i="45"/>
  <c r="AC97" i="45"/>
  <c r="P97" i="45"/>
  <c r="AH96" i="45"/>
  <c r="AG96" i="45"/>
  <c r="AC96" i="45"/>
  <c r="P96" i="45"/>
  <c r="AH95" i="45"/>
  <c r="AG95" i="45"/>
  <c r="AC95" i="45"/>
  <c r="P95" i="45"/>
  <c r="AH94" i="45"/>
  <c r="AG94" i="45"/>
  <c r="AC94" i="45"/>
  <c r="P94" i="45"/>
  <c r="AH93" i="45"/>
  <c r="AG93" i="45"/>
  <c r="AC93" i="45"/>
  <c r="P93" i="45"/>
  <c r="AH92" i="45"/>
  <c r="AG92" i="45"/>
  <c r="AC92" i="45"/>
  <c r="P92" i="45"/>
  <c r="AH91" i="45"/>
  <c r="AG91" i="45"/>
  <c r="AC91" i="45"/>
  <c r="P91" i="45"/>
  <c r="AH90" i="45"/>
  <c r="AG90" i="45"/>
  <c r="AC90" i="45"/>
  <c r="P90" i="45"/>
  <c r="AH89" i="45"/>
  <c r="AG89" i="45"/>
  <c r="AC89" i="45"/>
  <c r="P89" i="45"/>
  <c r="AB88" i="45"/>
  <c r="AA88" i="45"/>
  <c r="Z88" i="45"/>
  <c r="Y88" i="45"/>
  <c r="X88" i="45"/>
  <c r="W88" i="45"/>
  <c r="O88" i="45"/>
  <c r="N88" i="45"/>
  <c r="M88" i="45"/>
  <c r="L88" i="45"/>
  <c r="K88" i="45"/>
  <c r="J88" i="45"/>
  <c r="AH87" i="45"/>
  <c r="AG87" i="45"/>
  <c r="AC87" i="45"/>
  <c r="P87" i="45"/>
  <c r="AH86" i="45"/>
  <c r="AG86" i="45"/>
  <c r="AC86" i="45"/>
  <c r="P86" i="45"/>
  <c r="AH85" i="45"/>
  <c r="AG85" i="45"/>
  <c r="AC85" i="45"/>
  <c r="P85" i="45"/>
  <c r="AH84" i="45"/>
  <c r="AG84" i="45"/>
  <c r="AC84" i="45"/>
  <c r="P84" i="45"/>
  <c r="AB83" i="45"/>
  <c r="AA83" i="45"/>
  <c r="Z83" i="45"/>
  <c r="Y83" i="45"/>
  <c r="X83" i="45"/>
  <c r="W83" i="45"/>
  <c r="O83" i="45"/>
  <c r="N83" i="45"/>
  <c r="M83" i="45"/>
  <c r="L83" i="45"/>
  <c r="K83" i="45"/>
  <c r="J83" i="45"/>
  <c r="AH82" i="45"/>
  <c r="AG82" i="45"/>
  <c r="AC82" i="45"/>
  <c r="P82" i="45"/>
  <c r="AH81" i="45"/>
  <c r="AG81" i="45"/>
  <c r="AC81" i="45"/>
  <c r="P81" i="45"/>
  <c r="AH80" i="45"/>
  <c r="AG80" i="45"/>
  <c r="AC80" i="45"/>
  <c r="P80" i="45"/>
  <c r="AH79" i="45"/>
  <c r="AG79" i="45"/>
  <c r="AC79" i="45"/>
  <c r="P79" i="45"/>
  <c r="AB78" i="45"/>
  <c r="AA78" i="45"/>
  <c r="Z78" i="45"/>
  <c r="Y78" i="45"/>
  <c r="X78" i="45"/>
  <c r="W78" i="45"/>
  <c r="O78" i="45"/>
  <c r="N78" i="45"/>
  <c r="M78" i="45"/>
  <c r="L78" i="45"/>
  <c r="K78" i="45"/>
  <c r="J78" i="45"/>
  <c r="AH77" i="45"/>
  <c r="AG77" i="45"/>
  <c r="AC77" i="45"/>
  <c r="P77" i="45"/>
  <c r="AH76" i="45"/>
  <c r="AG76" i="45"/>
  <c r="AC76" i="45"/>
  <c r="P76" i="45"/>
  <c r="AH75" i="45"/>
  <c r="AG75" i="45"/>
  <c r="AC75" i="45"/>
  <c r="P75" i="45"/>
  <c r="AH74" i="45"/>
  <c r="AG74" i="45"/>
  <c r="AC74" i="45"/>
  <c r="P74" i="45"/>
  <c r="AH73" i="45"/>
  <c r="AG73" i="45"/>
  <c r="AC73" i="45"/>
  <c r="P73" i="45"/>
  <c r="AH72" i="45"/>
  <c r="AG72" i="45"/>
  <c r="AC72" i="45"/>
  <c r="P72" i="45"/>
  <c r="AH71" i="45"/>
  <c r="AG71" i="45"/>
  <c r="AC71" i="45"/>
  <c r="P71" i="45"/>
  <c r="AB70" i="45"/>
  <c r="AA70" i="45"/>
  <c r="Z70" i="45"/>
  <c r="Y70" i="45"/>
  <c r="X70" i="45"/>
  <c r="W70" i="45"/>
  <c r="O70" i="45"/>
  <c r="N70" i="45"/>
  <c r="M70" i="45"/>
  <c r="L70" i="45"/>
  <c r="K70" i="45"/>
  <c r="J70" i="45"/>
  <c r="AH69" i="45"/>
  <c r="AG69" i="45"/>
  <c r="AC69" i="45"/>
  <c r="P69" i="45"/>
  <c r="AH68" i="45"/>
  <c r="AG68" i="45"/>
  <c r="AC68" i="45"/>
  <c r="P68" i="45"/>
  <c r="AH67" i="45"/>
  <c r="AG67" i="45"/>
  <c r="AC67" i="45"/>
  <c r="P67" i="45"/>
  <c r="R67" i="45" s="1"/>
  <c r="T67" i="45" s="1"/>
  <c r="V67" i="45" s="1"/>
  <c r="AH66" i="45"/>
  <c r="AG66" i="45"/>
  <c r="AC66" i="45"/>
  <c r="P66" i="45"/>
  <c r="AH65" i="45"/>
  <c r="AG65" i="45"/>
  <c r="AC65" i="45"/>
  <c r="P65" i="45"/>
  <c r="AB64" i="45"/>
  <c r="AA64" i="45"/>
  <c r="Z64" i="45"/>
  <c r="Y64" i="45"/>
  <c r="X64" i="45"/>
  <c r="W64" i="45"/>
  <c r="O64" i="45"/>
  <c r="N64" i="45"/>
  <c r="M64" i="45"/>
  <c r="L64" i="45"/>
  <c r="K64" i="45"/>
  <c r="J64" i="45"/>
  <c r="AH63" i="45"/>
  <c r="AG63" i="45"/>
  <c r="AC63" i="45"/>
  <c r="P63" i="45"/>
  <c r="AH62" i="45"/>
  <c r="AG62" i="45"/>
  <c r="AC62" i="45"/>
  <c r="P62" i="45"/>
  <c r="AH61" i="45"/>
  <c r="AG61" i="45"/>
  <c r="AC61" i="45"/>
  <c r="P61" i="45"/>
  <c r="AH60" i="45"/>
  <c r="AG60" i="45"/>
  <c r="AC60" i="45"/>
  <c r="P60" i="45"/>
  <c r="AH59" i="45"/>
  <c r="AG59" i="45"/>
  <c r="AC59" i="45"/>
  <c r="P59" i="45"/>
  <c r="AH58" i="45"/>
  <c r="AG58" i="45"/>
  <c r="AC58" i="45"/>
  <c r="P58" i="45"/>
  <c r="AB57" i="45"/>
  <c r="AA57" i="45"/>
  <c r="Z57" i="45"/>
  <c r="Y57" i="45"/>
  <c r="X57" i="45"/>
  <c r="W57" i="45"/>
  <c r="O57" i="45"/>
  <c r="N57" i="45"/>
  <c r="M57" i="45"/>
  <c r="L57" i="45"/>
  <c r="K57" i="45"/>
  <c r="J57" i="45"/>
  <c r="AH56" i="45"/>
  <c r="AG56" i="45"/>
  <c r="AC56" i="45"/>
  <c r="P56" i="45"/>
  <c r="AH55" i="45"/>
  <c r="AG55" i="45"/>
  <c r="AC55" i="45"/>
  <c r="P55" i="45"/>
  <c r="AH54" i="45"/>
  <c r="AG54" i="45"/>
  <c r="AC54" i="45"/>
  <c r="P54" i="45"/>
  <c r="AH53" i="45"/>
  <c r="AG53" i="45"/>
  <c r="AC53" i="45"/>
  <c r="P53" i="45"/>
  <c r="AB52" i="45"/>
  <c r="AA52" i="45"/>
  <c r="Z52" i="45"/>
  <c r="Y52" i="45"/>
  <c r="X52" i="45"/>
  <c r="W52" i="45"/>
  <c r="O52" i="45"/>
  <c r="N52" i="45"/>
  <c r="M52" i="45"/>
  <c r="L52" i="45"/>
  <c r="K52" i="45"/>
  <c r="J52" i="45"/>
  <c r="AH51" i="45"/>
  <c r="AG51" i="45"/>
  <c r="AC51" i="45"/>
  <c r="P51" i="45"/>
  <c r="AH50" i="45"/>
  <c r="AG50" i="45"/>
  <c r="AC50" i="45"/>
  <c r="P50" i="45"/>
  <c r="AH49" i="45"/>
  <c r="AG49" i="45"/>
  <c r="AC49" i="45"/>
  <c r="P49" i="45"/>
  <c r="AH48" i="45"/>
  <c r="AG48" i="45"/>
  <c r="AC48" i="45"/>
  <c r="P48" i="45"/>
  <c r="AB47" i="45"/>
  <c r="AA47" i="45"/>
  <c r="Z47" i="45"/>
  <c r="Y47" i="45"/>
  <c r="X47" i="45"/>
  <c r="W47" i="45"/>
  <c r="O47" i="45"/>
  <c r="N47" i="45"/>
  <c r="M47" i="45"/>
  <c r="L47" i="45"/>
  <c r="K47" i="45"/>
  <c r="J47" i="45"/>
  <c r="AH46" i="45"/>
  <c r="AG46" i="45"/>
  <c r="AC46" i="45"/>
  <c r="P46" i="45"/>
  <c r="AH45" i="45"/>
  <c r="AG45" i="45"/>
  <c r="AC45" i="45"/>
  <c r="P45" i="45"/>
  <c r="AH44" i="45"/>
  <c r="AG44" i="45"/>
  <c r="AC44" i="45"/>
  <c r="P44" i="45"/>
  <c r="AB43" i="45"/>
  <c r="AA43" i="45"/>
  <c r="Z43" i="45"/>
  <c r="Y43" i="45"/>
  <c r="X43" i="45"/>
  <c r="W43" i="45"/>
  <c r="O43" i="45"/>
  <c r="N43" i="45"/>
  <c r="M43" i="45"/>
  <c r="L43" i="45"/>
  <c r="K43" i="45"/>
  <c r="J43" i="45"/>
  <c r="AH42" i="45"/>
  <c r="AG42" i="45"/>
  <c r="AC42" i="45"/>
  <c r="P42" i="45"/>
  <c r="AH41" i="45"/>
  <c r="AG41" i="45"/>
  <c r="AC41" i="45"/>
  <c r="P41" i="45"/>
  <c r="AH40" i="45"/>
  <c r="AG40" i="45"/>
  <c r="AC40" i="45"/>
  <c r="P40" i="45"/>
  <c r="AH39" i="45"/>
  <c r="AG39" i="45"/>
  <c r="AC39" i="45"/>
  <c r="P39" i="45"/>
  <c r="AH38" i="45"/>
  <c r="AG38" i="45"/>
  <c r="AC38" i="45"/>
  <c r="P38" i="45"/>
  <c r="Q38" i="45" s="1"/>
  <c r="AH37" i="45"/>
  <c r="AG37" i="45"/>
  <c r="AC37" i="45"/>
  <c r="P37" i="45"/>
  <c r="AH36" i="45"/>
  <c r="AG36" i="45"/>
  <c r="AC36" i="45"/>
  <c r="P36" i="45"/>
  <c r="AH35" i="45"/>
  <c r="AG35" i="45"/>
  <c r="AC35" i="45"/>
  <c r="P35" i="45"/>
  <c r="AH34" i="45"/>
  <c r="AG34" i="45"/>
  <c r="AC34" i="45"/>
  <c r="P34" i="45"/>
  <c r="AH33" i="45"/>
  <c r="AG33" i="45"/>
  <c r="AC33" i="45"/>
  <c r="P33" i="45"/>
  <c r="AB32" i="45"/>
  <c r="AA32" i="45"/>
  <c r="Z32" i="45"/>
  <c r="Y32" i="45"/>
  <c r="X32" i="45"/>
  <c r="W32" i="45"/>
  <c r="O32" i="45"/>
  <c r="N32" i="45"/>
  <c r="M32" i="45"/>
  <c r="L32" i="45"/>
  <c r="K32" i="45"/>
  <c r="J32" i="45"/>
  <c r="AH31" i="45"/>
  <c r="AG31" i="45"/>
  <c r="AC31" i="45"/>
  <c r="P31" i="45"/>
  <c r="AH29" i="45"/>
  <c r="AG29" i="45"/>
  <c r="AC29" i="45"/>
  <c r="P29" i="45"/>
  <c r="AH28" i="45"/>
  <c r="AG28" i="45"/>
  <c r="AC28" i="45"/>
  <c r="P28" i="45"/>
  <c r="AH27" i="45"/>
  <c r="AG27" i="45"/>
  <c r="AC27" i="45"/>
  <c r="P27" i="45"/>
  <c r="AH26" i="45"/>
  <c r="AG26" i="45"/>
  <c r="AC26" i="45"/>
  <c r="P26" i="45"/>
  <c r="AH25" i="45"/>
  <c r="AG25" i="45"/>
  <c r="AC25" i="45"/>
  <c r="P25" i="45"/>
  <c r="AH24" i="45"/>
  <c r="AG24" i="45"/>
  <c r="AC24" i="45"/>
  <c r="P24" i="45"/>
  <c r="AH23" i="45"/>
  <c r="AG23" i="45"/>
  <c r="AC23" i="45"/>
  <c r="P23" i="45"/>
  <c r="AH22" i="45"/>
  <c r="AG22" i="45"/>
  <c r="AC22" i="45"/>
  <c r="P22" i="45"/>
  <c r="AH21" i="45"/>
  <c r="AG21" i="45"/>
  <c r="AC21" i="45"/>
  <c r="P21" i="45"/>
  <c r="AB20" i="45"/>
  <c r="AA20" i="45"/>
  <c r="Z20" i="45"/>
  <c r="Y20" i="45"/>
  <c r="X20" i="45"/>
  <c r="W20" i="45"/>
  <c r="O20" i="45"/>
  <c r="N20" i="45"/>
  <c r="M20" i="45"/>
  <c r="L20" i="45"/>
  <c r="K20" i="45"/>
  <c r="J20" i="45"/>
  <c r="AH19" i="45"/>
  <c r="AG19" i="45"/>
  <c r="AC19" i="45"/>
  <c r="P19" i="45"/>
  <c r="AH18" i="45"/>
  <c r="AG18" i="45"/>
  <c r="AC18" i="45"/>
  <c r="P18" i="45"/>
  <c r="S18" i="45" s="1"/>
  <c r="AH17" i="45"/>
  <c r="AG17" i="45"/>
  <c r="AC17" i="45"/>
  <c r="P17" i="45"/>
  <c r="AB16" i="45"/>
  <c r="AA16" i="45"/>
  <c r="Z16" i="45"/>
  <c r="Y16" i="45"/>
  <c r="X16" i="45"/>
  <c r="W16" i="45"/>
  <c r="O16" i="45"/>
  <c r="N16" i="45"/>
  <c r="M16" i="45"/>
  <c r="L16" i="45"/>
  <c r="K16" i="45"/>
  <c r="J16" i="45"/>
  <c r="AH15" i="45"/>
  <c r="AG15" i="45"/>
  <c r="AC15" i="45"/>
  <c r="P15" i="45"/>
  <c r="AH14" i="45"/>
  <c r="AG14" i="45"/>
  <c r="AC14" i="45"/>
  <c r="P14" i="45"/>
  <c r="AH13" i="45"/>
  <c r="AG13" i="45"/>
  <c r="AC13" i="45"/>
  <c r="P13" i="45"/>
  <c r="AH12" i="45"/>
  <c r="AG12" i="45"/>
  <c r="AC12" i="45"/>
  <c r="P12" i="45"/>
  <c r="AH11" i="45"/>
  <c r="AG11" i="45"/>
  <c r="AC11" i="45"/>
  <c r="P11" i="45"/>
  <c r="AH10" i="45"/>
  <c r="AG10" i="45"/>
  <c r="AC10" i="45"/>
  <c r="P10" i="45"/>
  <c r="AH9" i="45"/>
  <c r="AG9" i="45"/>
  <c r="AC9" i="45"/>
  <c r="P9" i="45"/>
  <c r="AH8" i="45"/>
  <c r="AG8" i="45"/>
  <c r="AC8" i="45"/>
  <c r="P8" i="45"/>
  <c r="AB7" i="45"/>
  <c r="AA7" i="45"/>
  <c r="Z7" i="45"/>
  <c r="Y7" i="45"/>
  <c r="X7" i="45"/>
  <c r="W7" i="45"/>
  <c r="O7" i="45"/>
  <c r="N7" i="45"/>
  <c r="M7" i="45"/>
  <c r="L7" i="45"/>
  <c r="K7" i="45"/>
  <c r="J7" i="45"/>
  <c r="AC49" i="44"/>
  <c r="W49" i="44"/>
  <c r="V49" i="44"/>
  <c r="U49" i="44"/>
  <c r="T49" i="44"/>
  <c r="S49" i="44"/>
  <c r="R49" i="44"/>
  <c r="N49" i="44"/>
  <c r="M49" i="44"/>
  <c r="L49" i="44"/>
  <c r="K49" i="44"/>
  <c r="J49" i="44"/>
  <c r="I49" i="44"/>
  <c r="H49" i="44"/>
  <c r="Z49" i="44" s="1"/>
  <c r="G49" i="44"/>
  <c r="Z48" i="44"/>
  <c r="X48" i="44"/>
  <c r="Y48" i="44" s="1"/>
  <c r="O48" i="44"/>
  <c r="P48" i="44" s="1"/>
  <c r="Z47" i="44"/>
  <c r="X47" i="44"/>
  <c r="Y47" i="44" s="1"/>
  <c r="O47" i="44"/>
  <c r="P47" i="44" s="1"/>
  <c r="Z46" i="44"/>
  <c r="X46" i="44"/>
  <c r="Y46" i="44" s="1"/>
  <c r="O46" i="44"/>
  <c r="P46" i="44" s="1"/>
  <c r="Z45" i="44"/>
  <c r="X45" i="44"/>
  <c r="Y45" i="44" s="1"/>
  <c r="O45" i="44"/>
  <c r="P45" i="44" s="1"/>
  <c r="Z44" i="44"/>
  <c r="X44" i="44"/>
  <c r="Y44" i="44" s="1"/>
  <c r="O44" i="44"/>
  <c r="P44" i="44" s="1"/>
  <c r="Z43" i="44"/>
  <c r="X43" i="44"/>
  <c r="Y43" i="44" s="1"/>
  <c r="O43" i="44"/>
  <c r="P43" i="44" s="1"/>
  <c r="Z42" i="44"/>
  <c r="X42" i="44"/>
  <c r="Y42" i="44" s="1"/>
  <c r="O42" i="44"/>
  <c r="P42" i="44" s="1"/>
  <c r="Z41" i="44"/>
  <c r="X41" i="44"/>
  <c r="Y41" i="44" s="1"/>
  <c r="O41" i="44"/>
  <c r="P41" i="44" s="1"/>
  <c r="Z40" i="44"/>
  <c r="X40" i="44"/>
  <c r="Y40" i="44" s="1"/>
  <c r="O40" i="44"/>
  <c r="P40" i="44" s="1"/>
  <c r="Z39" i="44"/>
  <c r="X39" i="44"/>
  <c r="Y39" i="44" s="1"/>
  <c r="O39" i="44"/>
  <c r="P39" i="44" s="1"/>
  <c r="AC38" i="44"/>
  <c r="W38" i="44"/>
  <c r="V38" i="44"/>
  <c r="U38" i="44"/>
  <c r="T38" i="44"/>
  <c r="S38" i="44"/>
  <c r="R38" i="44"/>
  <c r="N38" i="44"/>
  <c r="M38" i="44"/>
  <c r="L38" i="44"/>
  <c r="K38" i="44"/>
  <c r="J38" i="44"/>
  <c r="I38" i="44"/>
  <c r="H38" i="44"/>
  <c r="G38" i="44"/>
  <c r="Z37" i="44"/>
  <c r="X37" i="44"/>
  <c r="Y37" i="44" s="1"/>
  <c r="O37" i="44"/>
  <c r="P37" i="44" s="1"/>
  <c r="Z36" i="44"/>
  <c r="X36" i="44"/>
  <c r="Y36" i="44" s="1"/>
  <c r="O36" i="44"/>
  <c r="P36" i="44" s="1"/>
  <c r="Z35" i="44"/>
  <c r="X35" i="44"/>
  <c r="O35" i="44"/>
  <c r="Z34" i="44"/>
  <c r="X34" i="44"/>
  <c r="O34" i="44"/>
  <c r="Z33" i="44"/>
  <c r="X33" i="44"/>
  <c r="Y33" i="44" s="1"/>
  <c r="O33" i="44"/>
  <c r="P33" i="44" s="1"/>
  <c r="Z32" i="44"/>
  <c r="X32" i="44"/>
  <c r="Y32" i="44" s="1"/>
  <c r="O32" i="44"/>
  <c r="P32" i="44" s="1"/>
  <c r="Z31" i="44"/>
  <c r="X31" i="44"/>
  <c r="Y31" i="44" s="1"/>
  <c r="O31" i="44"/>
  <c r="P31" i="44" s="1"/>
  <c r="Z30" i="44"/>
  <c r="X30" i="44"/>
  <c r="Y30" i="44" s="1"/>
  <c r="O30" i="44"/>
  <c r="P30" i="44" s="1"/>
  <c r="Z29" i="44"/>
  <c r="X29" i="44"/>
  <c r="Y29" i="44" s="1"/>
  <c r="O29" i="44"/>
  <c r="P29" i="44" s="1"/>
  <c r="Z28" i="44"/>
  <c r="X28" i="44"/>
  <c r="Y28" i="44" s="1"/>
  <c r="O28" i="44"/>
  <c r="P28" i="44" s="1"/>
  <c r="AE27" i="44"/>
  <c r="AE26" i="44"/>
  <c r="AE25" i="44"/>
  <c r="AE24" i="44"/>
  <c r="AE23" i="44"/>
  <c r="AE22" i="44"/>
  <c r="Y22" i="44"/>
  <c r="P22" i="44"/>
  <c r="AE21" i="44"/>
  <c r="AE20" i="44"/>
  <c r="AE19" i="44"/>
  <c r="AE18" i="44"/>
  <c r="AE17" i="44"/>
  <c r="W16" i="44"/>
  <c r="V16" i="44"/>
  <c r="U16" i="44"/>
  <c r="T16" i="44"/>
  <c r="S16" i="44"/>
  <c r="R16" i="44"/>
  <c r="N16" i="44"/>
  <c r="M16" i="44"/>
  <c r="L16" i="44"/>
  <c r="K16" i="44"/>
  <c r="J16" i="44"/>
  <c r="I16" i="44"/>
  <c r="H16" i="44"/>
  <c r="G16" i="44"/>
  <c r="Z15" i="44"/>
  <c r="X15" i="44"/>
  <c r="Y15" i="44" s="1"/>
  <c r="O15" i="44"/>
  <c r="P15" i="44" s="1"/>
  <c r="Z14" i="44"/>
  <c r="X14" i="44"/>
  <c r="Y14" i="44" s="1"/>
  <c r="O14" i="44"/>
  <c r="P25" i="44" s="1"/>
  <c r="Z13" i="44"/>
  <c r="X13" i="44"/>
  <c r="Y13" i="44" s="1"/>
  <c r="O13" i="44"/>
  <c r="P13" i="44" s="1"/>
  <c r="Z12" i="44"/>
  <c r="X12" i="44"/>
  <c r="Y12" i="44" s="1"/>
  <c r="O12" i="44"/>
  <c r="P12" i="44" s="1"/>
  <c r="Z11" i="44"/>
  <c r="X11" i="44"/>
  <c r="O11" i="44"/>
  <c r="P11" i="44" s="1"/>
  <c r="Z10" i="44"/>
  <c r="X10" i="44"/>
  <c r="O10" i="44"/>
  <c r="Z9" i="44"/>
  <c r="X9" i="44"/>
  <c r="Y9" i="44" s="1"/>
  <c r="O9" i="44"/>
  <c r="P9" i="44" s="1"/>
  <c r="Z8" i="44"/>
  <c r="X8" i="44"/>
  <c r="O8" i="44"/>
  <c r="P8" i="44" s="1"/>
  <c r="Z7" i="44"/>
  <c r="X7" i="44"/>
  <c r="Y7" i="44" s="1"/>
  <c r="O7" i="44"/>
  <c r="P7" i="44" s="1"/>
  <c r="Z6" i="44"/>
  <c r="X6" i="44"/>
  <c r="O6" i="44"/>
  <c r="P6" i="44" s="1"/>
  <c r="Y19" i="43"/>
  <c r="W19" i="43"/>
  <c r="X19" i="43" s="1"/>
  <c r="N19" i="43"/>
  <c r="Y18" i="43"/>
  <c r="W18" i="43"/>
  <c r="X18" i="43" s="1"/>
  <c r="N18" i="43"/>
  <c r="V16" i="43"/>
  <c r="U16" i="43"/>
  <c r="T16" i="43"/>
  <c r="S16" i="43"/>
  <c r="R16" i="43"/>
  <c r="Q16" i="43"/>
  <c r="M16" i="43"/>
  <c r="L16" i="43"/>
  <c r="K16" i="43"/>
  <c r="J16" i="43"/>
  <c r="I16" i="43"/>
  <c r="H16" i="43"/>
  <c r="G16" i="43"/>
  <c r="F16" i="43"/>
  <c r="Y15" i="43"/>
  <c r="W15" i="43"/>
  <c r="X15" i="43" s="1"/>
  <c r="N15" i="43"/>
  <c r="O15" i="43" s="1"/>
  <c r="Y14" i="43"/>
  <c r="W14" i="43"/>
  <c r="X14" i="43" s="1"/>
  <c r="N14" i="43"/>
  <c r="O14" i="43" s="1"/>
  <c r="Y13" i="43"/>
  <c r="W13" i="43"/>
  <c r="X13" i="43" s="1"/>
  <c r="N13" i="43"/>
  <c r="Y12" i="43"/>
  <c r="W12" i="43"/>
  <c r="X12" i="43" s="1"/>
  <c r="N12" i="43"/>
  <c r="O12" i="43" s="1"/>
  <c r="Y11" i="43"/>
  <c r="W11" i="43"/>
  <c r="X11" i="43" s="1"/>
  <c r="N11" i="43"/>
  <c r="O11" i="43" s="1"/>
  <c r="Y10" i="43"/>
  <c r="W10" i="43"/>
  <c r="N10" i="43"/>
  <c r="O10" i="43" s="1"/>
  <c r="Y9" i="43"/>
  <c r="W9" i="43"/>
  <c r="X9" i="43" s="1"/>
  <c r="N9" i="43"/>
  <c r="V8" i="43"/>
  <c r="U8" i="43"/>
  <c r="T8" i="43"/>
  <c r="S8" i="43"/>
  <c r="R8" i="43"/>
  <c r="Q8" i="43"/>
  <c r="M8" i="43"/>
  <c r="L8" i="43"/>
  <c r="K8" i="43"/>
  <c r="J8" i="43"/>
  <c r="I8" i="43"/>
  <c r="H8" i="43"/>
  <c r="G8" i="43"/>
  <c r="F8" i="43"/>
  <c r="Y7" i="43"/>
  <c r="W7" i="43"/>
  <c r="X7" i="43" s="1"/>
  <c r="N7" i="43"/>
  <c r="O7" i="43" s="1"/>
  <c r="Y6" i="43"/>
  <c r="W6" i="43"/>
  <c r="X6" i="43" s="1"/>
  <c r="N6" i="43"/>
  <c r="Q18" i="42"/>
  <c r="R18" i="42"/>
  <c r="S18" i="42"/>
  <c r="T18" i="42"/>
  <c r="U18" i="42"/>
  <c r="Q19" i="42"/>
  <c r="R19" i="42"/>
  <c r="S19" i="42"/>
  <c r="T19" i="42"/>
  <c r="U19" i="42"/>
  <c r="Q20" i="42"/>
  <c r="R20" i="42"/>
  <c r="S20" i="42"/>
  <c r="T20" i="42"/>
  <c r="U20" i="42"/>
  <c r="P19" i="42"/>
  <c r="P20" i="42"/>
  <c r="P18" i="42"/>
  <c r="H18" i="42"/>
  <c r="I18" i="42"/>
  <c r="J18" i="42"/>
  <c r="K18" i="42"/>
  <c r="L18" i="42"/>
  <c r="H19" i="42"/>
  <c r="I19" i="42"/>
  <c r="J19" i="42"/>
  <c r="K19" i="42"/>
  <c r="L19" i="42"/>
  <c r="H20" i="42"/>
  <c r="I20" i="42"/>
  <c r="J20" i="42"/>
  <c r="K20" i="42"/>
  <c r="L20" i="42"/>
  <c r="G20" i="42"/>
  <c r="G19" i="42"/>
  <c r="G18" i="42"/>
  <c r="E26" i="42"/>
  <c r="O24" i="42"/>
  <c r="F24" i="42"/>
  <c r="F25" i="42" s="1"/>
  <c r="E24" i="42"/>
  <c r="X23" i="42"/>
  <c r="V23" i="42"/>
  <c r="W23" i="42" s="1"/>
  <c r="M23" i="42"/>
  <c r="N23" i="42" s="1"/>
  <c r="X22" i="42"/>
  <c r="V22" i="42"/>
  <c r="W22" i="42" s="1"/>
  <c r="M22" i="42"/>
  <c r="X21" i="42"/>
  <c r="V21" i="42"/>
  <c r="W21" i="42" s="1"/>
  <c r="M21" i="42"/>
  <c r="X20" i="42"/>
  <c r="X19" i="42"/>
  <c r="X18" i="42"/>
  <c r="X17" i="42"/>
  <c r="V17" i="42"/>
  <c r="W17" i="42" s="1"/>
  <c r="M17" i="42"/>
  <c r="X16" i="42"/>
  <c r="V16" i="42"/>
  <c r="W16" i="42" s="1"/>
  <c r="M16" i="42"/>
  <c r="X15" i="42"/>
  <c r="V15" i="42"/>
  <c r="W15" i="42" s="1"/>
  <c r="M15" i="42"/>
  <c r="X14" i="42"/>
  <c r="V14" i="42"/>
  <c r="M14" i="42"/>
  <c r="U11" i="42"/>
  <c r="T11" i="42"/>
  <c r="S11" i="42"/>
  <c r="R11" i="42"/>
  <c r="Q11" i="42"/>
  <c r="P11" i="42"/>
  <c r="O11" i="42"/>
  <c r="L11" i="42"/>
  <c r="K11" i="42"/>
  <c r="J11" i="42"/>
  <c r="I11" i="42"/>
  <c r="H11" i="42"/>
  <c r="G11" i="42"/>
  <c r="G12" i="42" s="1"/>
  <c r="X10" i="42"/>
  <c r="V10" i="42"/>
  <c r="W10" i="42" s="1"/>
  <c r="M10" i="42"/>
  <c r="X9" i="42"/>
  <c r="V9" i="42"/>
  <c r="M9" i="42"/>
  <c r="X8" i="42"/>
  <c r="V8" i="42"/>
  <c r="W8" i="42" s="1"/>
  <c r="M8" i="42"/>
  <c r="X7" i="42"/>
  <c r="V7" i="42"/>
  <c r="W7" i="42" s="1"/>
  <c r="M7" i="42"/>
  <c r="N7" i="42" s="1"/>
  <c r="AC9" i="39"/>
  <c r="AG9" i="39"/>
  <c r="AH9" i="39"/>
  <c r="AC10" i="39"/>
  <c r="AG10" i="39"/>
  <c r="AH10" i="39"/>
  <c r="AC11" i="39"/>
  <c r="AG11" i="39"/>
  <c r="AH11" i="39"/>
  <c r="AC12" i="39"/>
  <c r="AG12" i="39"/>
  <c r="AH12" i="39"/>
  <c r="AC13" i="39"/>
  <c r="AG13" i="39"/>
  <c r="AH13" i="39"/>
  <c r="AC14" i="39"/>
  <c r="AG14" i="39"/>
  <c r="AH14" i="39"/>
  <c r="AC15" i="39"/>
  <c r="AG15" i="39"/>
  <c r="AH15" i="39"/>
  <c r="AC16" i="39"/>
  <c r="AG16" i="39"/>
  <c r="AH16" i="39"/>
  <c r="AC18" i="39"/>
  <c r="AG18" i="39"/>
  <c r="AH18" i="39"/>
  <c r="AC19" i="39"/>
  <c r="AG19" i="39"/>
  <c r="AH19" i="39"/>
  <c r="AC20" i="39"/>
  <c r="AG20" i="39"/>
  <c r="AH20" i="39"/>
  <c r="AC22" i="39"/>
  <c r="AG22" i="39"/>
  <c r="AH22" i="39"/>
  <c r="AC23" i="39"/>
  <c r="AG23" i="39"/>
  <c r="AH23" i="39"/>
  <c r="AC24" i="39"/>
  <c r="AG24" i="39"/>
  <c r="AH24" i="39"/>
  <c r="AC25" i="39"/>
  <c r="AG25" i="39"/>
  <c r="AH25" i="39"/>
  <c r="AC26" i="39"/>
  <c r="AG26" i="39"/>
  <c r="AH26" i="39"/>
  <c r="AC27" i="39"/>
  <c r="AG27" i="39"/>
  <c r="AH27" i="39"/>
  <c r="AC28" i="39"/>
  <c r="AG28" i="39"/>
  <c r="AH28" i="39"/>
  <c r="AC29" i="39"/>
  <c r="AG29" i="39"/>
  <c r="AH29" i="39"/>
  <c r="AC30" i="39"/>
  <c r="AG30" i="39"/>
  <c r="AH30" i="39"/>
  <c r="AC32" i="39"/>
  <c r="AG32" i="39"/>
  <c r="AH32" i="39"/>
  <c r="AC34" i="39"/>
  <c r="AG34" i="39"/>
  <c r="AH34" i="39"/>
  <c r="AC35" i="39"/>
  <c r="AG35" i="39"/>
  <c r="AH35" i="39"/>
  <c r="AC36" i="39"/>
  <c r="AG36" i="39"/>
  <c r="AH36" i="39"/>
  <c r="AC37" i="39"/>
  <c r="AG37" i="39"/>
  <c r="AH37" i="39"/>
  <c r="AC38" i="39"/>
  <c r="AG38" i="39"/>
  <c r="AH38" i="39"/>
  <c r="AC39" i="39"/>
  <c r="AG39" i="39"/>
  <c r="AH39" i="39"/>
  <c r="AC40" i="39"/>
  <c r="AG40" i="39"/>
  <c r="AH40" i="39"/>
  <c r="AC41" i="39"/>
  <c r="AG41" i="39"/>
  <c r="AH41" i="39"/>
  <c r="AC42" i="39"/>
  <c r="AG42" i="39"/>
  <c r="AH42" i="39"/>
  <c r="AC43" i="39"/>
  <c r="AG43" i="39"/>
  <c r="AH43" i="39"/>
  <c r="AC45" i="39"/>
  <c r="AG45" i="39"/>
  <c r="AH45" i="39"/>
  <c r="AC46" i="39"/>
  <c r="AG46" i="39"/>
  <c r="AH46" i="39"/>
  <c r="AC47" i="39"/>
  <c r="AG47" i="39"/>
  <c r="AH47" i="39"/>
  <c r="AC49" i="39"/>
  <c r="AG49" i="39"/>
  <c r="AH49" i="39"/>
  <c r="AC50" i="39"/>
  <c r="AG50" i="39"/>
  <c r="AH50" i="39"/>
  <c r="AC51" i="39"/>
  <c r="AG51" i="39"/>
  <c r="AH51" i="39"/>
  <c r="AC52" i="39"/>
  <c r="AG52" i="39"/>
  <c r="AH52" i="39"/>
  <c r="AC54" i="39"/>
  <c r="AG54" i="39"/>
  <c r="AH54" i="39"/>
  <c r="AC55" i="39"/>
  <c r="AG55" i="39"/>
  <c r="AH55" i="39"/>
  <c r="AC56" i="39"/>
  <c r="AG56" i="39"/>
  <c r="AH56" i="39"/>
  <c r="AC57" i="39"/>
  <c r="AG57" i="39"/>
  <c r="AH57" i="39"/>
  <c r="AC59" i="39"/>
  <c r="AG59" i="39"/>
  <c r="AH59" i="39"/>
  <c r="AC60" i="39"/>
  <c r="AG60" i="39"/>
  <c r="AH60" i="39"/>
  <c r="AC61" i="39"/>
  <c r="AG61" i="39"/>
  <c r="AH61" i="39"/>
  <c r="AC62" i="39"/>
  <c r="AG62" i="39"/>
  <c r="AH62" i="39"/>
  <c r="AC63" i="39"/>
  <c r="AG63" i="39"/>
  <c r="AH63" i="39"/>
  <c r="AC64" i="39"/>
  <c r="AG64" i="39"/>
  <c r="AH64" i="39"/>
  <c r="AC66" i="39"/>
  <c r="AG66" i="39"/>
  <c r="AH66" i="39"/>
  <c r="AC67" i="39"/>
  <c r="AG67" i="39"/>
  <c r="AH67" i="39"/>
  <c r="AC68" i="39"/>
  <c r="AG68" i="39"/>
  <c r="AH68" i="39"/>
  <c r="AC69" i="39"/>
  <c r="AG69" i="39"/>
  <c r="AH69" i="39"/>
  <c r="AC70" i="39"/>
  <c r="AG70" i="39"/>
  <c r="AH70" i="39"/>
  <c r="AC72" i="39"/>
  <c r="AG72" i="39"/>
  <c r="AH72" i="39"/>
  <c r="AC73" i="39"/>
  <c r="AG73" i="39"/>
  <c r="AH73" i="39"/>
  <c r="AC74" i="39"/>
  <c r="AG74" i="39"/>
  <c r="AH74" i="39"/>
  <c r="AC75" i="39"/>
  <c r="AG75" i="39"/>
  <c r="AH75" i="39"/>
  <c r="AC76" i="39"/>
  <c r="AG76" i="39"/>
  <c r="AH76" i="39"/>
  <c r="AC77" i="39"/>
  <c r="AG77" i="39"/>
  <c r="AH77" i="39"/>
  <c r="AC78" i="39"/>
  <c r="AG78" i="39"/>
  <c r="AH78" i="39"/>
  <c r="AC80" i="39"/>
  <c r="AG80" i="39"/>
  <c r="AH80" i="39"/>
  <c r="AC81" i="39"/>
  <c r="AG81" i="39"/>
  <c r="AH81" i="39"/>
  <c r="AC82" i="39"/>
  <c r="AG82" i="39"/>
  <c r="AH82" i="39"/>
  <c r="AC83" i="39"/>
  <c r="AG83" i="39"/>
  <c r="AH83" i="39"/>
  <c r="AC85" i="39"/>
  <c r="AG85" i="39"/>
  <c r="AH85" i="39"/>
  <c r="AC86" i="39"/>
  <c r="AG86" i="39"/>
  <c r="AH86" i="39"/>
  <c r="AC87" i="39"/>
  <c r="AG87" i="39"/>
  <c r="AH87" i="39"/>
  <c r="AC88" i="39"/>
  <c r="AG88" i="39"/>
  <c r="AH88" i="39"/>
  <c r="AC90" i="39"/>
  <c r="AG90" i="39"/>
  <c r="AH90" i="39"/>
  <c r="AC91" i="39"/>
  <c r="AG91" i="39"/>
  <c r="AH91" i="39"/>
  <c r="AC92" i="39"/>
  <c r="AG92" i="39"/>
  <c r="AH92" i="39"/>
  <c r="AC93" i="39"/>
  <c r="AG93" i="39"/>
  <c r="AH93" i="39"/>
  <c r="AC94" i="39"/>
  <c r="AG94" i="39"/>
  <c r="AH94" i="39"/>
  <c r="AC95" i="39"/>
  <c r="AG95" i="39"/>
  <c r="AH95" i="39"/>
  <c r="AC96" i="39"/>
  <c r="AG96" i="39"/>
  <c r="AH96" i="39"/>
  <c r="AC97" i="39"/>
  <c r="AG97" i="39"/>
  <c r="AH97" i="39"/>
  <c r="AC98" i="39"/>
  <c r="AG98" i="39"/>
  <c r="AH98" i="39"/>
  <c r="AC99" i="39"/>
  <c r="AG99" i="39"/>
  <c r="AH99" i="39"/>
  <c r="AC100" i="39"/>
  <c r="AG100" i="39"/>
  <c r="AH100" i="39"/>
  <c r="AC101" i="39"/>
  <c r="AG101" i="39"/>
  <c r="AH101" i="39"/>
  <c r="AC102" i="39"/>
  <c r="AG102" i="39"/>
  <c r="AH102" i="39"/>
  <c r="AC103" i="39"/>
  <c r="AG103" i="39"/>
  <c r="AH103" i="39"/>
  <c r="AC104" i="39"/>
  <c r="AG104" i="39"/>
  <c r="AH104" i="39"/>
  <c r="AC106" i="39"/>
  <c r="AG106" i="39"/>
  <c r="AH106" i="39"/>
  <c r="AC107" i="39"/>
  <c r="AG107" i="39"/>
  <c r="AH107" i="39"/>
  <c r="AC108" i="39"/>
  <c r="AG108" i="39"/>
  <c r="AH108" i="39"/>
  <c r="AC109" i="39"/>
  <c r="AG109" i="39"/>
  <c r="AH109" i="39"/>
  <c r="AC110" i="39"/>
  <c r="AG110" i="39"/>
  <c r="AH110" i="39"/>
  <c r="AC112" i="39"/>
  <c r="AG112" i="39"/>
  <c r="AH112" i="39"/>
  <c r="AC113" i="39"/>
  <c r="AG113" i="39"/>
  <c r="AH113" i="39"/>
  <c r="AC114" i="39"/>
  <c r="AG114" i="39"/>
  <c r="AH114" i="39"/>
  <c r="AC115" i="39"/>
  <c r="AG115" i="39"/>
  <c r="AH115" i="39"/>
  <c r="AC116" i="39"/>
  <c r="AG116" i="39"/>
  <c r="AH116" i="39"/>
  <c r="AC119" i="39"/>
  <c r="AG119" i="39"/>
  <c r="AH119" i="39"/>
  <c r="AC120" i="39"/>
  <c r="AG120" i="39"/>
  <c r="AH120" i="39"/>
  <c r="AC122" i="39"/>
  <c r="AG122" i="39"/>
  <c r="AH122" i="39"/>
  <c r="AC123" i="39"/>
  <c r="AG123" i="39"/>
  <c r="AH123" i="39"/>
  <c r="AC124" i="39"/>
  <c r="AG124" i="39"/>
  <c r="AH124" i="39"/>
  <c r="AC125" i="39"/>
  <c r="AG125" i="39"/>
  <c r="AH125" i="39"/>
  <c r="AC126" i="39"/>
  <c r="AG126" i="39"/>
  <c r="AH126" i="39"/>
  <c r="AC128" i="39"/>
  <c r="U8" i="33" s="1"/>
  <c r="AF8" i="33" s="1"/>
  <c r="AG128" i="39"/>
  <c r="AH128" i="39"/>
  <c r="AC129" i="39"/>
  <c r="V8" i="33" s="1"/>
  <c r="AG8" i="33" s="1"/>
  <c r="AG129" i="39"/>
  <c r="AH129" i="39"/>
  <c r="AC130" i="39"/>
  <c r="W8" i="33" s="1"/>
  <c r="AH8" i="33" s="1"/>
  <c r="AG130" i="39"/>
  <c r="AH130" i="39"/>
  <c r="AC131" i="39"/>
  <c r="AG131" i="39"/>
  <c r="AH131" i="39"/>
  <c r="AC132" i="39"/>
  <c r="AG132" i="39"/>
  <c r="AH132" i="39"/>
  <c r="AC133" i="39"/>
  <c r="AG133" i="39"/>
  <c r="AH133" i="39"/>
  <c r="AC134" i="39"/>
  <c r="AG134" i="39"/>
  <c r="AH134" i="39"/>
  <c r="P9" i="39"/>
  <c r="AO9" i="39" s="1"/>
  <c r="P10" i="39"/>
  <c r="AO10" i="39" s="1"/>
  <c r="P11" i="39"/>
  <c r="P12" i="39"/>
  <c r="P13" i="39"/>
  <c r="AO13" i="39" s="1"/>
  <c r="P14" i="39"/>
  <c r="AO14" i="39" s="1"/>
  <c r="P15" i="39"/>
  <c r="P16" i="39"/>
  <c r="P18" i="39"/>
  <c r="AO18" i="39" s="1"/>
  <c r="P19" i="39"/>
  <c r="AO19" i="39" s="1"/>
  <c r="P20" i="39"/>
  <c r="P22" i="39"/>
  <c r="P23" i="39"/>
  <c r="AO23" i="39" s="1"/>
  <c r="P24" i="39"/>
  <c r="AO24" i="39" s="1"/>
  <c r="P25" i="39"/>
  <c r="P26" i="39"/>
  <c r="P27" i="39"/>
  <c r="AO27" i="39" s="1"/>
  <c r="P28" i="39"/>
  <c r="AO28" i="39" s="1"/>
  <c r="P29" i="39"/>
  <c r="P30" i="39"/>
  <c r="P32" i="39"/>
  <c r="AO32" i="39" s="1"/>
  <c r="P34" i="39"/>
  <c r="AO34" i="39" s="1"/>
  <c r="P35" i="39"/>
  <c r="P36" i="39"/>
  <c r="P37" i="39"/>
  <c r="AO37" i="39" s="1"/>
  <c r="P38" i="39"/>
  <c r="AO38" i="39" s="1"/>
  <c r="P39" i="39"/>
  <c r="P40" i="39"/>
  <c r="P41" i="39"/>
  <c r="AO41" i="39" s="1"/>
  <c r="P42" i="39"/>
  <c r="AO42" i="39" s="1"/>
  <c r="P43" i="39"/>
  <c r="P45" i="39"/>
  <c r="P46" i="39"/>
  <c r="AO46" i="39" s="1"/>
  <c r="P47" i="39"/>
  <c r="AO47" i="39" s="1"/>
  <c r="P49" i="39"/>
  <c r="P50" i="39"/>
  <c r="P51" i="39"/>
  <c r="AO51" i="39" s="1"/>
  <c r="P52" i="39"/>
  <c r="AO52" i="39" s="1"/>
  <c r="P54" i="39"/>
  <c r="P55" i="39"/>
  <c r="P56" i="39"/>
  <c r="AO56" i="39" s="1"/>
  <c r="P57" i="39"/>
  <c r="AO57" i="39" s="1"/>
  <c r="P59" i="39"/>
  <c r="P60" i="39"/>
  <c r="P61" i="39"/>
  <c r="AO61" i="39" s="1"/>
  <c r="P62" i="39"/>
  <c r="AO62" i="39" s="1"/>
  <c r="P63" i="39"/>
  <c r="P64" i="39"/>
  <c r="P66" i="39"/>
  <c r="AO66" i="39" s="1"/>
  <c r="P67" i="39"/>
  <c r="AO67" i="39" s="1"/>
  <c r="P68" i="39"/>
  <c r="P69" i="39"/>
  <c r="P70" i="39"/>
  <c r="AO70" i="39" s="1"/>
  <c r="P72" i="39"/>
  <c r="AO72" i="39" s="1"/>
  <c r="P73" i="39"/>
  <c r="P74" i="39"/>
  <c r="P75" i="39"/>
  <c r="AO75" i="39" s="1"/>
  <c r="P76" i="39"/>
  <c r="AO76" i="39" s="1"/>
  <c r="P77" i="39"/>
  <c r="P78" i="39"/>
  <c r="P80" i="39"/>
  <c r="AO80" i="39" s="1"/>
  <c r="P81" i="39"/>
  <c r="AO81" i="39" s="1"/>
  <c r="P82" i="39"/>
  <c r="P83" i="39"/>
  <c r="P85" i="39"/>
  <c r="AO85" i="39" s="1"/>
  <c r="P86" i="39"/>
  <c r="AO86" i="39" s="1"/>
  <c r="P87" i="39"/>
  <c r="P88" i="39"/>
  <c r="P90" i="39"/>
  <c r="AO90" i="39" s="1"/>
  <c r="P91" i="39"/>
  <c r="AO91" i="39" s="1"/>
  <c r="P92" i="39"/>
  <c r="P93" i="39"/>
  <c r="P94" i="39"/>
  <c r="AO94" i="39" s="1"/>
  <c r="P95" i="39"/>
  <c r="AO95" i="39" s="1"/>
  <c r="P96" i="39"/>
  <c r="P97" i="39"/>
  <c r="P98" i="39"/>
  <c r="AO98" i="39" s="1"/>
  <c r="P99" i="39"/>
  <c r="AO99" i="39" s="1"/>
  <c r="P100" i="39"/>
  <c r="P101" i="39"/>
  <c r="P102" i="39"/>
  <c r="AO102" i="39" s="1"/>
  <c r="P103" i="39"/>
  <c r="AO103" i="39" s="1"/>
  <c r="P104" i="39"/>
  <c r="P106" i="39"/>
  <c r="P107" i="39"/>
  <c r="AO107" i="39" s="1"/>
  <c r="P108" i="39"/>
  <c r="AO108" i="39" s="1"/>
  <c r="P109" i="39"/>
  <c r="P110" i="39"/>
  <c r="P112" i="39"/>
  <c r="AO112" i="39" s="1"/>
  <c r="P113" i="39"/>
  <c r="AO113" i="39" s="1"/>
  <c r="P114" i="39"/>
  <c r="P115" i="39"/>
  <c r="P116" i="39"/>
  <c r="AO116" i="39" s="1"/>
  <c r="P119" i="39"/>
  <c r="AO119" i="39" s="1"/>
  <c r="P120" i="39"/>
  <c r="P122" i="39"/>
  <c r="P123" i="39"/>
  <c r="AO123" i="39" s="1"/>
  <c r="P124" i="39"/>
  <c r="AO124" i="39" s="1"/>
  <c r="P125" i="39"/>
  <c r="P126" i="39"/>
  <c r="P128" i="39"/>
  <c r="P129" i="39"/>
  <c r="P130" i="39"/>
  <c r="P131" i="39"/>
  <c r="P132" i="39"/>
  <c r="AO132" i="39" s="1"/>
  <c r="P133" i="39"/>
  <c r="AO133" i="39" s="1"/>
  <c r="P134" i="39"/>
  <c r="I9" i="39"/>
  <c r="I10" i="39"/>
  <c r="I11" i="39"/>
  <c r="I12" i="39"/>
  <c r="I13" i="39"/>
  <c r="I14" i="39"/>
  <c r="I15" i="39"/>
  <c r="I16" i="39"/>
  <c r="I18" i="39"/>
  <c r="I19" i="39"/>
  <c r="I20" i="39"/>
  <c r="I22" i="39"/>
  <c r="I23" i="39"/>
  <c r="I24" i="39"/>
  <c r="I25" i="39"/>
  <c r="I26" i="39"/>
  <c r="I27" i="39"/>
  <c r="I28" i="39"/>
  <c r="I29" i="39"/>
  <c r="I30" i="39"/>
  <c r="I32" i="39"/>
  <c r="I34" i="39"/>
  <c r="I35" i="39"/>
  <c r="I36" i="39"/>
  <c r="I37" i="39"/>
  <c r="I38" i="39"/>
  <c r="I39" i="39"/>
  <c r="I40" i="39"/>
  <c r="I41" i="39"/>
  <c r="I42" i="39"/>
  <c r="I43" i="39"/>
  <c r="I45" i="39"/>
  <c r="I46" i="39"/>
  <c r="I47" i="39"/>
  <c r="I49" i="39"/>
  <c r="I50" i="39"/>
  <c r="I51" i="39"/>
  <c r="I52" i="39"/>
  <c r="I54" i="39"/>
  <c r="I55" i="39"/>
  <c r="I56" i="39"/>
  <c r="I57" i="39"/>
  <c r="I59" i="39"/>
  <c r="I60" i="39"/>
  <c r="I61" i="39"/>
  <c r="I62" i="39"/>
  <c r="I63" i="39"/>
  <c r="I64" i="39"/>
  <c r="I66" i="39"/>
  <c r="I67" i="39"/>
  <c r="I68" i="39"/>
  <c r="I69" i="39"/>
  <c r="I70" i="39"/>
  <c r="I72" i="39"/>
  <c r="I73" i="39"/>
  <c r="I74" i="39"/>
  <c r="I75" i="39"/>
  <c r="I76" i="39"/>
  <c r="I77" i="39"/>
  <c r="I78" i="39"/>
  <c r="I80" i="39"/>
  <c r="I81" i="39"/>
  <c r="I82" i="39"/>
  <c r="I83" i="39"/>
  <c r="I85" i="39"/>
  <c r="I86" i="39"/>
  <c r="I87" i="39"/>
  <c r="I88" i="39"/>
  <c r="I90" i="39"/>
  <c r="I91" i="39"/>
  <c r="I92" i="39"/>
  <c r="I93" i="39"/>
  <c r="I94" i="39"/>
  <c r="I95" i="39"/>
  <c r="I96" i="39"/>
  <c r="I97" i="39"/>
  <c r="I98" i="39"/>
  <c r="I99" i="39"/>
  <c r="I100" i="39"/>
  <c r="I101" i="39"/>
  <c r="I102" i="39"/>
  <c r="I103" i="39"/>
  <c r="I104" i="39"/>
  <c r="I106" i="39"/>
  <c r="I107" i="39"/>
  <c r="I108" i="39"/>
  <c r="I109" i="39"/>
  <c r="I110" i="39"/>
  <c r="I112" i="39"/>
  <c r="I113" i="39"/>
  <c r="I114" i="39"/>
  <c r="I115" i="39"/>
  <c r="I116" i="39"/>
  <c r="I119" i="39"/>
  <c r="I120" i="39"/>
  <c r="I122" i="39"/>
  <c r="I123" i="39"/>
  <c r="I124" i="39"/>
  <c r="I125" i="39"/>
  <c r="I126" i="39"/>
  <c r="I128" i="39"/>
  <c r="J7" i="33" s="1"/>
  <c r="I129" i="39"/>
  <c r="I130" i="39"/>
  <c r="L7" i="33" s="1"/>
  <c r="I131" i="39"/>
  <c r="I132" i="39"/>
  <c r="I133" i="39"/>
  <c r="I134" i="39"/>
  <c r="F8" i="39"/>
  <c r="G8" i="39"/>
  <c r="H8" i="39"/>
  <c r="AH8" i="39" s="1"/>
  <c r="J8" i="39"/>
  <c r="K8" i="39"/>
  <c r="L8" i="39"/>
  <c r="M8" i="39"/>
  <c r="N8" i="39"/>
  <c r="O8" i="39"/>
  <c r="V7" i="33" l="1"/>
  <c r="V9" i="33" s="1"/>
  <c r="AO129" i="39"/>
  <c r="U7" i="33"/>
  <c r="AO128" i="39"/>
  <c r="AO131" i="39"/>
  <c r="AO126" i="39"/>
  <c r="AO122" i="39"/>
  <c r="AO115" i="39"/>
  <c r="AO110" i="39"/>
  <c r="AP110" i="39" s="1"/>
  <c r="AO106" i="39"/>
  <c r="AO101" i="39"/>
  <c r="AQ101" i="39" s="1"/>
  <c r="AO97" i="39"/>
  <c r="AQ97" i="39" s="1"/>
  <c r="AO93" i="39"/>
  <c r="AQ93" i="39" s="1"/>
  <c r="AO88" i="39"/>
  <c r="AO83" i="39"/>
  <c r="AQ83" i="39" s="1"/>
  <c r="AO78" i="39"/>
  <c r="AO74" i="39"/>
  <c r="AQ74" i="39" s="1"/>
  <c r="AO69" i="39"/>
  <c r="AO64" i="39"/>
  <c r="AO60" i="39"/>
  <c r="AP60" i="39" s="1"/>
  <c r="AO55" i="39"/>
  <c r="AQ55" i="39" s="1"/>
  <c r="AO50" i="39"/>
  <c r="AO45" i="39"/>
  <c r="AO40" i="39"/>
  <c r="AQ40" i="39" s="1"/>
  <c r="AO36" i="39"/>
  <c r="AP36" i="39" s="1"/>
  <c r="AO30" i="39"/>
  <c r="AO26" i="39"/>
  <c r="AQ26" i="39" s="1"/>
  <c r="AO22" i="39"/>
  <c r="AP22" i="39" s="1"/>
  <c r="AO16" i="39"/>
  <c r="AO12" i="39"/>
  <c r="AO134" i="39"/>
  <c r="AQ134" i="39" s="1"/>
  <c r="AO130" i="39"/>
  <c r="AQ130" i="39" s="1"/>
  <c r="AO125" i="39"/>
  <c r="AQ125" i="39" s="1"/>
  <c r="AO120" i="39"/>
  <c r="AO114" i="39"/>
  <c r="AO109" i="39"/>
  <c r="AQ109" i="39" s="1"/>
  <c r="AO104" i="39"/>
  <c r="AO100" i="39"/>
  <c r="AO96" i="39"/>
  <c r="AO92" i="39"/>
  <c r="AP92" i="39" s="1"/>
  <c r="AO87" i="39"/>
  <c r="AO82" i="39"/>
  <c r="AO77" i="39"/>
  <c r="AQ77" i="39" s="1"/>
  <c r="AO73" i="39"/>
  <c r="AQ73" i="39" s="1"/>
  <c r="AO68" i="39"/>
  <c r="AO63" i="39"/>
  <c r="AO59" i="39"/>
  <c r="AQ59" i="39" s="1"/>
  <c r="AO54" i="39"/>
  <c r="AQ54" i="39" s="1"/>
  <c r="AO49" i="39"/>
  <c r="AO43" i="39"/>
  <c r="AO39" i="39"/>
  <c r="AQ39" i="39" s="1"/>
  <c r="AO35" i="39"/>
  <c r="AQ35" i="39" s="1"/>
  <c r="AO29" i="39"/>
  <c r="AO25" i="39"/>
  <c r="AO20" i="39"/>
  <c r="AP20" i="39" s="1"/>
  <c r="AO15" i="39"/>
  <c r="AP15" i="39" s="1"/>
  <c r="AO11" i="39"/>
  <c r="U31" i="34"/>
  <c r="U36" i="34" s="1"/>
  <c r="P51" i="12"/>
  <c r="F51" i="12"/>
  <c r="F52" i="12" s="1"/>
  <c r="X34" i="53"/>
  <c r="AP132" i="39"/>
  <c r="U9" i="33"/>
  <c r="AJ123" i="39"/>
  <c r="AJ116" i="39"/>
  <c r="AJ112" i="39"/>
  <c r="AJ107" i="39"/>
  <c r="AQ102" i="39"/>
  <c r="AP98" i="39"/>
  <c r="AQ90" i="39"/>
  <c r="AJ85" i="39"/>
  <c r="AJ80" i="39"/>
  <c r="AJ75" i="39"/>
  <c r="AQ70" i="39"/>
  <c r="AQ66" i="39"/>
  <c r="AJ61" i="39"/>
  <c r="AQ56" i="39"/>
  <c r="AQ51" i="39"/>
  <c r="AQ46" i="39"/>
  <c r="AJ41" i="39"/>
  <c r="AJ37" i="39"/>
  <c r="AP32" i="39"/>
  <c r="AP27" i="39"/>
  <c r="AJ23" i="39"/>
  <c r="AJ13" i="39"/>
  <c r="AJ9" i="39"/>
  <c r="AI103" i="39"/>
  <c r="AI91" i="39"/>
  <c r="AF8" i="52"/>
  <c r="V8" i="52"/>
  <c r="AG8" i="52" s="1"/>
  <c r="W8" i="52"/>
  <c r="AH8" i="52" s="1"/>
  <c r="X8" i="52"/>
  <c r="AI8" i="52" s="1"/>
  <c r="R69" i="45"/>
  <c r="T69" i="45" s="1"/>
  <c r="V69" i="45" s="1"/>
  <c r="AQ124" i="39"/>
  <c r="AJ39" i="45"/>
  <c r="AO39" i="45" s="1"/>
  <c r="AQ39" i="45" s="1"/>
  <c r="AJ40" i="45"/>
  <c r="AO40" i="45" s="1"/>
  <c r="AQ40" i="45" s="1"/>
  <c r="AQ113" i="39"/>
  <c r="AQ103" i="39"/>
  <c r="AQ47" i="39"/>
  <c r="AP14" i="39"/>
  <c r="N8" i="43"/>
  <c r="R17" i="43"/>
  <c r="R20" i="43" s="1"/>
  <c r="R21" i="43" s="1"/>
  <c r="V17" i="43"/>
  <c r="V20" i="43" s="1"/>
  <c r="V21" i="43" s="1"/>
  <c r="S12" i="45"/>
  <c r="Q22" i="45"/>
  <c r="AA10" i="44"/>
  <c r="AB10" i="44" s="1"/>
  <c r="I27" i="44"/>
  <c r="AQ126" i="39"/>
  <c r="AP106" i="39"/>
  <c r="AP64" i="39"/>
  <c r="AP26" i="39"/>
  <c r="AP16" i="39"/>
  <c r="AP12" i="39"/>
  <c r="AQ85" i="39"/>
  <c r="AQ116" i="39"/>
  <c r="AP50" i="39"/>
  <c r="AQ45" i="39"/>
  <c r="AQ30" i="39"/>
  <c r="Q132" i="39"/>
  <c r="S98" i="39"/>
  <c r="R85" i="39"/>
  <c r="T85" i="39" s="1"/>
  <c r="V85" i="39" s="1"/>
  <c r="AD85" i="39" s="1"/>
  <c r="R75" i="39"/>
  <c r="T75" i="39" s="1"/>
  <c r="V75" i="39" s="1"/>
  <c r="AD75" i="39" s="1"/>
  <c r="S56" i="39"/>
  <c r="R46" i="39"/>
  <c r="T46" i="39" s="1"/>
  <c r="V46" i="39" s="1"/>
  <c r="AD46" i="39" s="1"/>
  <c r="S32" i="39"/>
  <c r="R18" i="39"/>
  <c r="T18" i="39" s="1"/>
  <c r="V18" i="39" s="1"/>
  <c r="AE18" i="39" s="1"/>
  <c r="AJ126" i="39"/>
  <c r="AJ115" i="39"/>
  <c r="AP78" i="39"/>
  <c r="AJ64" i="39"/>
  <c r="AP23" i="39"/>
  <c r="S126" i="39"/>
  <c r="S110" i="39"/>
  <c r="S88" i="39"/>
  <c r="R83" i="39"/>
  <c r="T83" i="39" s="1"/>
  <c r="V83" i="39" s="1"/>
  <c r="AD83" i="39" s="1"/>
  <c r="S74" i="39"/>
  <c r="S64" i="39"/>
  <c r="S60" i="39"/>
  <c r="S55" i="39"/>
  <c r="R50" i="39"/>
  <c r="T50" i="39" s="1"/>
  <c r="V50" i="39" s="1"/>
  <c r="AF50" i="39" s="1"/>
  <c r="S40" i="39"/>
  <c r="S36" i="39"/>
  <c r="R30" i="39"/>
  <c r="T30" i="39" s="1"/>
  <c r="V30" i="39" s="1"/>
  <c r="AF30" i="39" s="1"/>
  <c r="R26" i="39"/>
  <c r="T26" i="39" s="1"/>
  <c r="V26" i="39" s="1"/>
  <c r="AF26" i="39" s="1"/>
  <c r="R22" i="39"/>
  <c r="T22" i="39" s="1"/>
  <c r="V22" i="39" s="1"/>
  <c r="AD22" i="39" s="1"/>
  <c r="S16" i="39"/>
  <c r="S12" i="39"/>
  <c r="AI20" i="39"/>
  <c r="Q134" i="45"/>
  <c r="AQ61" i="39"/>
  <c r="AQ37" i="39"/>
  <c r="Q116" i="39"/>
  <c r="Q102" i="39"/>
  <c r="S94" i="39"/>
  <c r="S80" i="39"/>
  <c r="R70" i="39"/>
  <c r="T70" i="39" s="1"/>
  <c r="V70" i="39" s="1"/>
  <c r="AD70" i="39" s="1"/>
  <c r="S27" i="39"/>
  <c r="S23" i="39"/>
  <c r="AJ122" i="39"/>
  <c r="AJ101" i="39"/>
  <c r="AJ93" i="39"/>
  <c r="AJ69" i="39"/>
  <c r="AJ60" i="39"/>
  <c r="O25" i="42"/>
  <c r="J24" i="42"/>
  <c r="M17" i="43"/>
  <c r="M20" i="43" s="1"/>
  <c r="M21" i="43" s="1"/>
  <c r="AQ80" i="39"/>
  <c r="AQ69" i="39"/>
  <c r="AP122" i="39"/>
  <c r="AQ75" i="39"/>
  <c r="AI66" i="39"/>
  <c r="AI32" i="39"/>
  <c r="M7" i="33"/>
  <c r="AP114" i="39"/>
  <c r="AJ109" i="39"/>
  <c r="AJ104" i="39"/>
  <c r="AJ100" i="39"/>
  <c r="AJ92" i="39"/>
  <c r="AQ87" i="39"/>
  <c r="AQ82" i="39"/>
  <c r="AJ77" i="39"/>
  <c r="AJ73" i="39"/>
  <c r="AP68" i="39"/>
  <c r="AQ63" i="39"/>
  <c r="AJ49" i="39"/>
  <c r="AJ43" i="39"/>
  <c r="AJ39" i="39"/>
  <c r="AJ29" i="39"/>
  <c r="AJ25" i="39"/>
  <c r="AP11" i="39"/>
  <c r="AI110" i="39"/>
  <c r="AI106" i="39"/>
  <c r="Y15" i="42"/>
  <c r="Z15" i="42" s="1"/>
  <c r="Q90" i="45"/>
  <c r="S118" i="45"/>
  <c r="Y8" i="46"/>
  <c r="AC8" i="46" s="1"/>
  <c r="Y10" i="46"/>
  <c r="AC10" i="46" s="1"/>
  <c r="M25" i="46"/>
  <c r="N25" i="46" s="1"/>
  <c r="S129" i="39"/>
  <c r="Q124" i="39"/>
  <c r="S103" i="39"/>
  <c r="R91" i="39"/>
  <c r="T91" i="39" s="1"/>
  <c r="V91" i="39" s="1"/>
  <c r="AF91" i="39" s="1"/>
  <c r="S72" i="39"/>
  <c r="S67" i="39"/>
  <c r="R62" i="39"/>
  <c r="T62" i="39" s="1"/>
  <c r="V62" i="39" s="1"/>
  <c r="AD62" i="39" s="1"/>
  <c r="S52" i="39"/>
  <c r="S47" i="39"/>
  <c r="R42" i="39"/>
  <c r="T42" i="39" s="1"/>
  <c r="V42" i="39" s="1"/>
  <c r="AF42" i="39" s="1"/>
  <c r="R34" i="39"/>
  <c r="T34" i="39" s="1"/>
  <c r="V34" i="39" s="1"/>
  <c r="AD34" i="39" s="1"/>
  <c r="S28" i="39"/>
  <c r="S24" i="39"/>
  <c r="R14" i="39"/>
  <c r="T14" i="39" s="1"/>
  <c r="V14" i="39" s="1"/>
  <c r="AE14" i="39" s="1"/>
  <c r="R10" i="39"/>
  <c r="T10" i="39" s="1"/>
  <c r="V10" i="39" s="1"/>
  <c r="AE10" i="39" s="1"/>
  <c r="Q25" i="45"/>
  <c r="R44" i="45"/>
  <c r="T44" i="45" s="1"/>
  <c r="V44" i="45" s="1"/>
  <c r="AE44" i="45" s="1"/>
  <c r="I20" i="45"/>
  <c r="I52" i="45"/>
  <c r="I78" i="45"/>
  <c r="AQ108" i="39"/>
  <c r="AQ95" i="39"/>
  <c r="AQ91" i="39"/>
  <c r="AQ81" i="39"/>
  <c r="AQ62" i="39"/>
  <c r="AQ42" i="39"/>
  <c r="AQ38" i="39"/>
  <c r="AQ24" i="39"/>
  <c r="AP10" i="39"/>
  <c r="AQ25" i="39"/>
  <c r="Q114" i="39"/>
  <c r="Q100" i="39"/>
  <c r="R87" i="39"/>
  <c r="T87" i="39" s="1"/>
  <c r="V87" i="39" s="1"/>
  <c r="AD87" i="39" s="1"/>
  <c r="S82" i="39"/>
  <c r="S68" i="39"/>
  <c r="S59" i="39"/>
  <c r="S43" i="39"/>
  <c r="R39" i="39"/>
  <c r="T39" i="39" s="1"/>
  <c r="V39" i="39" s="1"/>
  <c r="AF39" i="39" s="1"/>
  <c r="S15" i="39"/>
  <c r="AJ119" i="39"/>
  <c r="AJ113" i="39"/>
  <c r="AJ108" i="39"/>
  <c r="AJ103" i="39"/>
  <c r="AJ99" i="39"/>
  <c r="AJ95" i="39"/>
  <c r="AP86" i="39"/>
  <c r="AJ76" i="39"/>
  <c r="AQ67" i="39"/>
  <c r="AQ57" i="39"/>
  <c r="AQ52" i="39"/>
  <c r="AJ28" i="39"/>
  <c r="AI12" i="39"/>
  <c r="AQ129" i="39"/>
  <c r="AP43" i="39"/>
  <c r="R24" i="42"/>
  <c r="AH78" i="45"/>
  <c r="AI78" i="45" s="1"/>
  <c r="I43" i="45"/>
  <c r="I16" i="45"/>
  <c r="I70" i="45"/>
  <c r="I83" i="45"/>
  <c r="AP100" i="39"/>
  <c r="AI134" i="39"/>
  <c r="AI125" i="39"/>
  <c r="AI63" i="39"/>
  <c r="AI43" i="39"/>
  <c r="AI10" i="39"/>
  <c r="O12" i="42"/>
  <c r="AA8" i="44"/>
  <c r="AE8" i="44" s="1"/>
  <c r="AJ81" i="45"/>
  <c r="AO81" i="45" s="1"/>
  <c r="AR81" i="45" s="1"/>
  <c r="AJ82" i="45"/>
  <c r="AO82" i="45" s="1"/>
  <c r="AQ82" i="45" s="1"/>
  <c r="AJ84" i="45"/>
  <c r="X11" i="46"/>
  <c r="Y23" i="46"/>
  <c r="AC23" i="46" s="1"/>
  <c r="AH110" i="45"/>
  <c r="S75" i="39"/>
  <c r="Q63" i="39"/>
  <c r="Q20" i="39"/>
  <c r="R15" i="39"/>
  <c r="T15" i="39" s="1"/>
  <c r="V15" i="39" s="1"/>
  <c r="AE15" i="39" s="1"/>
  <c r="AQ72" i="39"/>
  <c r="Y14" i="42"/>
  <c r="Z14" i="42" s="1"/>
  <c r="Z16" i="44"/>
  <c r="R27" i="44"/>
  <c r="V27" i="44"/>
  <c r="AI106" i="45"/>
  <c r="K9" i="52"/>
  <c r="AG7" i="52"/>
  <c r="P8" i="39"/>
  <c r="AI133" i="39"/>
  <c r="X8" i="33"/>
  <c r="AI8" i="33" s="1"/>
  <c r="AI128" i="39"/>
  <c r="AI102" i="39"/>
  <c r="AQ88" i="39"/>
  <c r="H27" i="44"/>
  <c r="L27" i="44"/>
  <c r="S27" i="44"/>
  <c r="W27" i="44"/>
  <c r="AA116" i="45"/>
  <c r="N23" i="46"/>
  <c r="J9" i="52"/>
  <c r="F30" i="45"/>
  <c r="Q98" i="39"/>
  <c r="R47" i="39"/>
  <c r="T47" i="39" s="1"/>
  <c r="V47" i="39" s="1"/>
  <c r="AF47" i="39" s="1"/>
  <c r="Z9" i="43"/>
  <c r="AD9" i="43" s="1"/>
  <c r="P10" i="44"/>
  <c r="AA15" i="44"/>
  <c r="AE15" i="44" s="1"/>
  <c r="Z23" i="44"/>
  <c r="AJ107" i="45"/>
  <c r="AO107" i="45" s="1"/>
  <c r="AR107" i="45" s="1"/>
  <c r="AJ109" i="45"/>
  <c r="AO109" i="45" s="1"/>
  <c r="AR109" i="45" s="1"/>
  <c r="Y15" i="46"/>
  <c r="AC15" i="46" s="1"/>
  <c r="M7" i="52"/>
  <c r="H9" i="52"/>
  <c r="AP51" i="39"/>
  <c r="Q51" i="39"/>
  <c r="AA12" i="44"/>
  <c r="AB12" i="44" s="1"/>
  <c r="Z18" i="44"/>
  <c r="Z26" i="44"/>
  <c r="U9" i="52"/>
  <c r="G27" i="46"/>
  <c r="N15" i="46"/>
  <c r="Y20" i="46"/>
  <c r="AC20" i="46" s="1"/>
  <c r="L9" i="52"/>
  <c r="AH7" i="52"/>
  <c r="F9" i="52"/>
  <c r="G116" i="45"/>
  <c r="Z22" i="44"/>
  <c r="Z21" i="44"/>
  <c r="Z25" i="44"/>
  <c r="AI86" i="39"/>
  <c r="AI56" i="39"/>
  <c r="AI130" i="39"/>
  <c r="AI100" i="39"/>
  <c r="AI76" i="39"/>
  <c r="AK76" i="39" s="1"/>
  <c r="AI23" i="39"/>
  <c r="AI70" i="39"/>
  <c r="AI30" i="39"/>
  <c r="AI131" i="39"/>
  <c r="AI126" i="39"/>
  <c r="AI59" i="39"/>
  <c r="AI28" i="39"/>
  <c r="AI24" i="39"/>
  <c r="AI9" i="39"/>
  <c r="AL9" i="39" s="1"/>
  <c r="AF7" i="33"/>
  <c r="K31" i="34"/>
  <c r="N34" i="47"/>
  <c r="O34" i="47" s="1"/>
  <c r="N33" i="47"/>
  <c r="O33" i="47" s="1"/>
  <c r="R134" i="39"/>
  <c r="T134" i="39" s="1"/>
  <c r="V134" i="39" s="1"/>
  <c r="AF134" i="39" s="1"/>
  <c r="AJ134" i="39"/>
  <c r="R130" i="39"/>
  <c r="T130" i="39" s="1"/>
  <c r="V130" i="39" s="1"/>
  <c r="AD130" i="39" s="1"/>
  <c r="W7" i="33"/>
  <c r="AJ130" i="39"/>
  <c r="Q83" i="39"/>
  <c r="AJ83" i="39"/>
  <c r="Q35" i="39"/>
  <c r="AJ35" i="39"/>
  <c r="Q19" i="39"/>
  <c r="AJ19" i="39"/>
  <c r="AQ119" i="39"/>
  <c r="AP76" i="39"/>
  <c r="AP28" i="39"/>
  <c r="AP19" i="39"/>
  <c r="AP13" i="39"/>
  <c r="AP9" i="39"/>
  <c r="S134" i="39"/>
  <c r="S87" i="39"/>
  <c r="R77" i="39"/>
  <c r="T77" i="39" s="1"/>
  <c r="V77" i="39" s="1"/>
  <c r="AD77" i="39" s="1"/>
  <c r="S63" i="39"/>
  <c r="R54" i="39"/>
  <c r="T54" i="39" s="1"/>
  <c r="V54" i="39" s="1"/>
  <c r="AF54" i="39" s="1"/>
  <c r="S39" i="39"/>
  <c r="S35" i="39"/>
  <c r="S20" i="39"/>
  <c r="S11" i="39"/>
  <c r="Q110" i="39"/>
  <c r="Q94" i="39"/>
  <c r="S91" i="39"/>
  <c r="AJ88" i="39"/>
  <c r="Q72" i="39"/>
  <c r="AJ72" i="39"/>
  <c r="Q68" i="39"/>
  <c r="AJ68" i="39"/>
  <c r="Q59" i="39"/>
  <c r="Q56" i="39"/>
  <c r="AJ56" i="39"/>
  <c r="Q47" i="39"/>
  <c r="AJ47" i="39"/>
  <c r="Q43" i="39"/>
  <c r="Q40" i="39"/>
  <c r="Q27" i="39"/>
  <c r="AJ27" i="39"/>
  <c r="Q24" i="39"/>
  <c r="AJ24" i="39"/>
  <c r="Q15" i="39"/>
  <c r="AJ15" i="39"/>
  <c r="AI114" i="39"/>
  <c r="AI40" i="39"/>
  <c r="AI36" i="39"/>
  <c r="AA7" i="44"/>
  <c r="AO84" i="45"/>
  <c r="AR84" i="45" s="1"/>
  <c r="H12" i="46"/>
  <c r="Q129" i="39"/>
  <c r="K7" i="33"/>
  <c r="S119" i="39"/>
  <c r="Q108" i="39"/>
  <c r="S95" i="39"/>
  <c r="R38" i="39"/>
  <c r="T38" i="39" s="1"/>
  <c r="V38" i="39" s="1"/>
  <c r="AD38" i="39" s="1"/>
  <c r="S19" i="39"/>
  <c r="R106" i="39"/>
  <c r="T106" i="39" s="1"/>
  <c r="V106" i="39" s="1"/>
  <c r="AD106" i="39" s="1"/>
  <c r="S102" i="39"/>
  <c r="AJ97" i="39"/>
  <c r="Q91" i="39"/>
  <c r="AJ81" i="39"/>
  <c r="R67" i="39"/>
  <c r="T67" i="39" s="1"/>
  <c r="V67" i="39" s="1"/>
  <c r="AE67" i="39" s="1"/>
  <c r="R55" i="39"/>
  <c r="T55" i="39" s="1"/>
  <c r="V55" i="39" s="1"/>
  <c r="AE55" i="39" s="1"/>
  <c r="Q52" i="39"/>
  <c r="AJ52" i="39"/>
  <c r="Q36" i="39"/>
  <c r="AJ36" i="39"/>
  <c r="R23" i="39"/>
  <c r="T23" i="39" s="1"/>
  <c r="V23" i="39" s="1"/>
  <c r="AE23" i="39" s="1"/>
  <c r="Q11" i="39"/>
  <c r="AJ11" i="39"/>
  <c r="AJ91" i="39"/>
  <c r="R66" i="39"/>
  <c r="T66" i="39" s="1"/>
  <c r="V66" i="39" s="1"/>
  <c r="AE66" i="39" s="1"/>
  <c r="S51" i="39"/>
  <c r="S131" i="39"/>
  <c r="X7" i="33"/>
  <c r="AJ131" i="39"/>
  <c r="Q96" i="39"/>
  <c r="AJ96" i="39"/>
  <c r="Q87" i="39"/>
  <c r="AJ87" i="39"/>
  <c r="S83" i="39"/>
  <c r="Q67" i="39"/>
  <c r="AJ67" i="39"/>
  <c r="R63" i="39"/>
  <c r="T63" i="39" s="1"/>
  <c r="V63" i="39" s="1"/>
  <c r="AD63" i="39" s="1"/>
  <c r="R51" i="39"/>
  <c r="T51" i="39" s="1"/>
  <c r="V51" i="39" s="1"/>
  <c r="AE51" i="39" s="1"/>
  <c r="R35" i="39"/>
  <c r="T35" i="39" s="1"/>
  <c r="V35" i="39" s="1"/>
  <c r="AE35" i="39" s="1"/>
  <c r="R19" i="39"/>
  <c r="T19" i="39" s="1"/>
  <c r="V19" i="39" s="1"/>
  <c r="AF19" i="39" s="1"/>
  <c r="AJ16" i="39"/>
  <c r="AJ63" i="39"/>
  <c r="AI34" i="39"/>
  <c r="AI18" i="39"/>
  <c r="Z13" i="43"/>
  <c r="O13" i="43"/>
  <c r="AI90" i="39"/>
  <c r="AI62" i="39"/>
  <c r="AI60" i="39"/>
  <c r="AI50" i="39"/>
  <c r="AI41" i="39"/>
  <c r="AI39" i="39"/>
  <c r="AI35" i="39"/>
  <c r="AI27" i="39"/>
  <c r="AI19" i="39"/>
  <c r="O16" i="44"/>
  <c r="P16" i="44" s="1"/>
  <c r="AA11" i="44"/>
  <c r="Z20" i="44"/>
  <c r="O24" i="44"/>
  <c r="P24" i="44" s="1"/>
  <c r="P35" i="44"/>
  <c r="M27" i="44"/>
  <c r="AJ25" i="45"/>
  <c r="V11" i="46"/>
  <c r="W11" i="46" s="1"/>
  <c r="AI123" i="39"/>
  <c r="AI94" i="39"/>
  <c r="AI46" i="39"/>
  <c r="AJ45" i="39"/>
  <c r="T24" i="42"/>
  <c r="I17" i="43"/>
  <c r="I20" i="43" s="1"/>
  <c r="I21" i="43" s="1"/>
  <c r="T17" i="43"/>
  <c r="T20" i="43" s="1"/>
  <c r="T21" i="43" s="1"/>
  <c r="AA6" i="44"/>
  <c r="Z17" i="44"/>
  <c r="Z19" i="44"/>
  <c r="O23" i="44"/>
  <c r="P23" i="44" s="1"/>
  <c r="P34" i="44"/>
  <c r="X24" i="44"/>
  <c r="Y24" i="44" s="1"/>
  <c r="Y35" i="44"/>
  <c r="J27" i="44"/>
  <c r="N27" i="44"/>
  <c r="T27" i="44"/>
  <c r="X38" i="44"/>
  <c r="Y38" i="44" s="1"/>
  <c r="X49" i="44"/>
  <c r="Y49" i="44" s="1"/>
  <c r="K30" i="45"/>
  <c r="AJ127" i="45"/>
  <c r="Y18" i="46"/>
  <c r="AC18" i="46" s="1"/>
  <c r="N20" i="46"/>
  <c r="Q33" i="45"/>
  <c r="AI99" i="39"/>
  <c r="AI98" i="39"/>
  <c r="AI83" i="39"/>
  <c r="AI82" i="39"/>
  <c r="AI80" i="39"/>
  <c r="AI75" i="39"/>
  <c r="AK75" i="39" s="1"/>
  <c r="AI74" i="39"/>
  <c r="AI67" i="39"/>
  <c r="AI15" i="39"/>
  <c r="AI11" i="39"/>
  <c r="Y7" i="42"/>
  <c r="AB7" i="42" s="1"/>
  <c r="V11" i="42"/>
  <c r="W11" i="42" s="1"/>
  <c r="Y17" i="42"/>
  <c r="AB17" i="42" s="1"/>
  <c r="AC17" i="42" s="1"/>
  <c r="Y23" i="42"/>
  <c r="AB23" i="42" s="1"/>
  <c r="AC23" i="42" s="1"/>
  <c r="F17" i="43"/>
  <c r="F20" i="43" s="1"/>
  <c r="F21" i="43" s="1"/>
  <c r="J17" i="43"/>
  <c r="J20" i="43" s="1"/>
  <c r="J21" i="43" s="1"/>
  <c r="Q17" i="43"/>
  <c r="Q20" i="43" s="1"/>
  <c r="Q21" i="43" s="1"/>
  <c r="Y16" i="43"/>
  <c r="H17" i="43"/>
  <c r="H20" i="43" s="1"/>
  <c r="H21" i="43" s="1"/>
  <c r="L17" i="43"/>
  <c r="L20" i="43" s="1"/>
  <c r="L21" i="43" s="1"/>
  <c r="X23" i="44"/>
  <c r="Y23" i="44" s="1"/>
  <c r="Y34" i="44"/>
  <c r="Z24" i="44"/>
  <c r="G27" i="44"/>
  <c r="K27" i="44"/>
  <c r="U27" i="44"/>
  <c r="AI9" i="45"/>
  <c r="AJ75" i="45"/>
  <c r="AO75" i="45" s="1"/>
  <c r="AP75" i="45" s="1"/>
  <c r="AI97" i="45"/>
  <c r="AI101" i="45"/>
  <c r="N8" i="46"/>
  <c r="Y16" i="46"/>
  <c r="AC16" i="46" s="1"/>
  <c r="Q58" i="45"/>
  <c r="I32" i="45"/>
  <c r="I57" i="45"/>
  <c r="S121" i="45"/>
  <c r="R61" i="45"/>
  <c r="T61" i="45" s="1"/>
  <c r="V61" i="45" s="1"/>
  <c r="AF61" i="45" s="1"/>
  <c r="R40" i="45"/>
  <c r="T40" i="45" s="1"/>
  <c r="V40" i="45" s="1"/>
  <c r="AE40" i="45" s="1"/>
  <c r="S23" i="45"/>
  <c r="S19" i="45"/>
  <c r="F6" i="45"/>
  <c r="F116" i="45"/>
  <c r="H116" i="45"/>
  <c r="D29" i="47"/>
  <c r="N22" i="47"/>
  <c r="G37" i="12"/>
  <c r="S65" i="45"/>
  <c r="S60" i="45"/>
  <c r="G30" i="45"/>
  <c r="I47" i="45"/>
  <c r="I126" i="45"/>
  <c r="H26" i="46"/>
  <c r="I26" i="46" s="1"/>
  <c r="J26" i="46" s="1"/>
  <c r="K26" i="46" s="1"/>
  <c r="L26" i="46" s="1"/>
  <c r="S123" i="45"/>
  <c r="G6" i="45"/>
  <c r="H6" i="45"/>
  <c r="AH6" i="45" s="1"/>
  <c r="P14" i="44"/>
  <c r="AA14" i="44"/>
  <c r="G24" i="42"/>
  <c r="G25" i="42" s="1"/>
  <c r="G26" i="42" s="1"/>
  <c r="M18" i="42"/>
  <c r="N18" i="42" s="1"/>
  <c r="O23" i="47"/>
  <c r="O14" i="47"/>
  <c r="O21" i="47" s="1"/>
  <c r="T36" i="47"/>
  <c r="S36" i="47" s="1"/>
  <c r="Q36" i="47"/>
  <c r="R36" i="47" s="1"/>
  <c r="Z14" i="43"/>
  <c r="G17" i="43"/>
  <c r="G20" i="43" s="1"/>
  <c r="G21" i="43" s="1"/>
  <c r="O9" i="43"/>
  <c r="S17" i="43"/>
  <c r="S20" i="43" s="1"/>
  <c r="S21" i="43" s="1"/>
  <c r="W8" i="43"/>
  <c r="X8" i="43" s="1"/>
  <c r="N16" i="43"/>
  <c r="O16" i="43" s="1"/>
  <c r="Z10" i="43"/>
  <c r="K17" i="43"/>
  <c r="K20" i="43" s="1"/>
  <c r="K21" i="43" s="1"/>
  <c r="Z7" i="43"/>
  <c r="AD7" i="43" s="1"/>
  <c r="U17" i="43"/>
  <c r="U20" i="43" s="1"/>
  <c r="U21" i="43" s="1"/>
  <c r="W9" i="46"/>
  <c r="W10" i="46"/>
  <c r="Y24" i="46"/>
  <c r="AC24" i="46" s="1"/>
  <c r="AI85" i="45"/>
  <c r="AI114" i="45"/>
  <c r="AI127" i="45"/>
  <c r="AI132" i="45"/>
  <c r="AI69" i="45"/>
  <c r="AR39" i="45"/>
  <c r="H30" i="45"/>
  <c r="AI27" i="45"/>
  <c r="AH47" i="45"/>
  <c r="AH20" i="45"/>
  <c r="AG64" i="45"/>
  <c r="I117" i="45"/>
  <c r="I7" i="52" s="1"/>
  <c r="I88" i="45"/>
  <c r="AH7" i="45"/>
  <c r="AI23" i="45"/>
  <c r="AI28" i="45"/>
  <c r="AI49" i="45"/>
  <c r="AG70" i="45"/>
  <c r="AI70" i="45" s="1"/>
  <c r="AI73" i="45"/>
  <c r="AI111" i="45"/>
  <c r="S113" i="45"/>
  <c r="AI115" i="45"/>
  <c r="AI119" i="45"/>
  <c r="AI125" i="45"/>
  <c r="I110" i="45"/>
  <c r="I7" i="45"/>
  <c r="D7" i="52" s="1"/>
  <c r="AI86" i="45"/>
  <c r="AI96" i="45"/>
  <c r="AI122" i="45"/>
  <c r="Q129" i="45"/>
  <c r="I104" i="45"/>
  <c r="AI24" i="45"/>
  <c r="AI11" i="45"/>
  <c r="AI35" i="45"/>
  <c r="AI82" i="45"/>
  <c r="AI112" i="45"/>
  <c r="AI133" i="45"/>
  <c r="AI134" i="45"/>
  <c r="AI54" i="45"/>
  <c r="AI18" i="45"/>
  <c r="AI48" i="45"/>
  <c r="AI63" i="45"/>
  <c r="AI77" i="45"/>
  <c r="AI130" i="45"/>
  <c r="AG7" i="45"/>
  <c r="Q8" i="45"/>
  <c r="AI15" i="45"/>
  <c r="R25" i="45"/>
  <c r="T25" i="45" s="1"/>
  <c r="V25" i="45" s="1"/>
  <c r="AE25" i="45" s="1"/>
  <c r="AJ26" i="45"/>
  <c r="AO26" i="45" s="1"/>
  <c r="AP26" i="45" s="1"/>
  <c r="R29" i="45"/>
  <c r="T29" i="45" s="1"/>
  <c r="V29" i="45" s="1"/>
  <c r="AE29" i="45" s="1"/>
  <c r="AI44" i="45"/>
  <c r="AI45" i="45"/>
  <c r="AI46" i="45"/>
  <c r="AJ49" i="45"/>
  <c r="AO49" i="45" s="1"/>
  <c r="AJ50" i="45"/>
  <c r="AI55" i="45"/>
  <c r="AI56" i="45"/>
  <c r="AJ60" i="45"/>
  <c r="AO60" i="45" s="1"/>
  <c r="AI67" i="45"/>
  <c r="S86" i="45"/>
  <c r="R90" i="45"/>
  <c r="T90" i="45" s="1"/>
  <c r="V90" i="45" s="1"/>
  <c r="AD90" i="45" s="1"/>
  <c r="AJ94" i="45"/>
  <c r="AJ95" i="45"/>
  <c r="AO95" i="45" s="1"/>
  <c r="S103" i="45"/>
  <c r="S124" i="45"/>
  <c r="Y6" i="45"/>
  <c r="AI39" i="45"/>
  <c r="AI60" i="45"/>
  <c r="Q67" i="45"/>
  <c r="M116" i="45"/>
  <c r="R122" i="45"/>
  <c r="T122" i="45" s="1"/>
  <c r="V122" i="45" s="1"/>
  <c r="AD122" i="45" s="1"/>
  <c r="AI129" i="45"/>
  <c r="S131" i="45"/>
  <c r="M6" i="45"/>
  <c r="M136" i="45" s="1"/>
  <c r="X6" i="45"/>
  <c r="AB6" i="45"/>
  <c r="AI31" i="45"/>
  <c r="AJ36" i="45"/>
  <c r="AO36" i="45" s="1"/>
  <c r="Q69" i="45"/>
  <c r="R93" i="45"/>
  <c r="T93" i="45" s="1"/>
  <c r="V93" i="45" s="1"/>
  <c r="AE93" i="45" s="1"/>
  <c r="AG104" i="45"/>
  <c r="AG110" i="45"/>
  <c r="R111" i="45"/>
  <c r="T111" i="45" s="1"/>
  <c r="V111" i="45" s="1"/>
  <c r="AE111" i="45" s="1"/>
  <c r="AB30" i="45"/>
  <c r="AI17" i="45"/>
  <c r="AJ71" i="45"/>
  <c r="AO71" i="45" s="1"/>
  <c r="AJ74" i="45"/>
  <c r="AI84" i="45"/>
  <c r="AM84" i="45" s="1"/>
  <c r="AJ91" i="45"/>
  <c r="AO91" i="45" s="1"/>
  <c r="L116" i="45"/>
  <c r="P116" i="45" s="1"/>
  <c r="T7" i="52" s="1"/>
  <c r="Q11" i="45"/>
  <c r="R22" i="45"/>
  <c r="T22" i="45" s="1"/>
  <c r="V22" i="45" s="1"/>
  <c r="AE22" i="45" s="1"/>
  <c r="AJ29" i="45"/>
  <c r="AO29" i="45" s="1"/>
  <c r="O30" i="45"/>
  <c r="Q59" i="45"/>
  <c r="Q65" i="45"/>
  <c r="P78" i="45"/>
  <c r="AI87" i="45"/>
  <c r="AI98" i="45"/>
  <c r="AI100" i="45"/>
  <c r="AI102" i="45"/>
  <c r="S105" i="45"/>
  <c r="AI121" i="45"/>
  <c r="AI19" i="45"/>
  <c r="AJ22" i="45"/>
  <c r="AI59" i="45"/>
  <c r="L6" i="45"/>
  <c r="W6" i="45"/>
  <c r="AA6" i="45"/>
  <c r="AA136" i="45" s="1"/>
  <c r="S8" i="45"/>
  <c r="Q15" i="45"/>
  <c r="AI21" i="45"/>
  <c r="S22" i="45"/>
  <c r="Q29" i="45"/>
  <c r="AI29" i="45"/>
  <c r="S37" i="45"/>
  <c r="S38" i="45"/>
  <c r="S45" i="45"/>
  <c r="AJ51" i="45"/>
  <c r="AO51" i="45" s="1"/>
  <c r="P64" i="45"/>
  <c r="R65" i="45"/>
  <c r="T65" i="45" s="1"/>
  <c r="V65" i="45" s="1"/>
  <c r="AF65" i="45" s="1"/>
  <c r="S71" i="45"/>
  <c r="R72" i="45"/>
  <c r="T72" i="45" s="1"/>
  <c r="V72" i="45" s="1"/>
  <c r="AD72" i="45" s="1"/>
  <c r="R73" i="45"/>
  <c r="T73" i="45" s="1"/>
  <c r="V73" i="45" s="1"/>
  <c r="AE73" i="45" s="1"/>
  <c r="R77" i="45"/>
  <c r="T77" i="45" s="1"/>
  <c r="V77" i="45" s="1"/>
  <c r="AE77" i="45" s="1"/>
  <c r="S82" i="45"/>
  <c r="AJ86" i="45"/>
  <c r="AO86" i="45" s="1"/>
  <c r="R92" i="45"/>
  <c r="T92" i="45" s="1"/>
  <c r="V92" i="45" s="1"/>
  <c r="AF92" i="45" s="1"/>
  <c r="AI92" i="45"/>
  <c r="R103" i="45"/>
  <c r="T103" i="45" s="1"/>
  <c r="V103" i="45" s="1"/>
  <c r="AF103" i="45" s="1"/>
  <c r="AI118" i="45"/>
  <c r="R119" i="45"/>
  <c r="T119" i="45" s="1"/>
  <c r="V119" i="45" s="1"/>
  <c r="AE119" i="45" s="1"/>
  <c r="Q121" i="45"/>
  <c r="Q122" i="45"/>
  <c r="S127" i="45"/>
  <c r="R129" i="45"/>
  <c r="T129" i="45" s="1"/>
  <c r="V129" i="45" s="1"/>
  <c r="AE129" i="45" s="1"/>
  <c r="S132" i="45"/>
  <c r="AJ18" i="45"/>
  <c r="AO18" i="45" s="1"/>
  <c r="S41" i="45"/>
  <c r="Q41" i="45"/>
  <c r="S42" i="45"/>
  <c r="Q42" i="45"/>
  <c r="R81" i="45"/>
  <c r="T81" i="45" s="1"/>
  <c r="V81" i="45" s="1"/>
  <c r="AE81" i="45" s="1"/>
  <c r="S81" i="45"/>
  <c r="Q81" i="45"/>
  <c r="AG83" i="45"/>
  <c r="AI83" i="45" s="1"/>
  <c r="S112" i="45"/>
  <c r="Q112" i="45"/>
  <c r="S125" i="45"/>
  <c r="R125" i="45"/>
  <c r="T125" i="45" s="1"/>
  <c r="V125" i="45" s="1"/>
  <c r="AF125" i="45" s="1"/>
  <c r="Q125" i="45"/>
  <c r="AC7" i="45"/>
  <c r="P16" i="45"/>
  <c r="R79" i="45"/>
  <c r="T79" i="45" s="1"/>
  <c r="V79" i="45" s="1"/>
  <c r="AF79" i="45" s="1"/>
  <c r="Q79" i="45"/>
  <c r="S115" i="45"/>
  <c r="Q115" i="45"/>
  <c r="AI8" i="45"/>
  <c r="R11" i="45"/>
  <c r="T11" i="45" s="1"/>
  <c r="V11" i="45" s="1"/>
  <c r="AF11" i="45" s="1"/>
  <c r="Q12" i="45"/>
  <c r="AI12" i="45"/>
  <c r="AI13" i="45"/>
  <c r="R15" i="45"/>
  <c r="T15" i="45" s="1"/>
  <c r="V15" i="45" s="1"/>
  <c r="AD15" i="45" s="1"/>
  <c r="AJ21" i="45"/>
  <c r="AO21" i="45" s="1"/>
  <c r="J30" i="45"/>
  <c r="Y30" i="45"/>
  <c r="S34" i="45"/>
  <c r="Q34" i="45"/>
  <c r="AI34" i="45"/>
  <c r="S35" i="45"/>
  <c r="Q35" i="45"/>
  <c r="Q39" i="45"/>
  <c r="R49" i="45"/>
  <c r="T49" i="45" s="1"/>
  <c r="V49" i="45" s="1"/>
  <c r="AE49" i="45" s="1"/>
  <c r="P57" i="45"/>
  <c r="R80" i="45"/>
  <c r="T80" i="45" s="1"/>
  <c r="V80" i="45" s="1"/>
  <c r="AE80" i="45" s="1"/>
  <c r="S80" i="45"/>
  <c r="Q80" i="45"/>
  <c r="AC88" i="45"/>
  <c r="R8" i="52" s="1"/>
  <c r="AC8" i="52" s="1"/>
  <c r="AI88" i="45"/>
  <c r="R94" i="45"/>
  <c r="T94" i="45" s="1"/>
  <c r="V94" i="45" s="1"/>
  <c r="AD94" i="45" s="1"/>
  <c r="Q109" i="45"/>
  <c r="AC110" i="45"/>
  <c r="S111" i="45"/>
  <c r="Q111" i="45"/>
  <c r="S130" i="45"/>
  <c r="Q130" i="45"/>
  <c r="Q21" i="45"/>
  <c r="R21" i="45"/>
  <c r="T21" i="45" s="1"/>
  <c r="V21" i="45" s="1"/>
  <c r="AD21" i="45" s="1"/>
  <c r="S26" i="45"/>
  <c r="Q46" i="45"/>
  <c r="R46" i="45"/>
  <c r="T46" i="45" s="1"/>
  <c r="V46" i="45" s="1"/>
  <c r="AE46" i="45" s="1"/>
  <c r="S68" i="45"/>
  <c r="Q68" i="45"/>
  <c r="Q74" i="45"/>
  <c r="R74" i="45"/>
  <c r="T74" i="45" s="1"/>
  <c r="V74" i="45" s="1"/>
  <c r="AF74" i="45" s="1"/>
  <c r="R97" i="45"/>
  <c r="T97" i="45" s="1"/>
  <c r="V97" i="45" s="1"/>
  <c r="AD97" i="45" s="1"/>
  <c r="S97" i="45"/>
  <c r="R101" i="45"/>
  <c r="T101" i="45" s="1"/>
  <c r="V101" i="45" s="1"/>
  <c r="AE101" i="45" s="1"/>
  <c r="S101" i="45"/>
  <c r="S133" i="45"/>
  <c r="Q133" i="45"/>
  <c r="Q9" i="45"/>
  <c r="AI10" i="45"/>
  <c r="S11" i="45"/>
  <c r="Q13" i="45"/>
  <c r="AI14" i="45"/>
  <c r="S15" i="45"/>
  <c r="Z30" i="45"/>
  <c r="AJ35" i="45"/>
  <c r="AO35" i="45" s="1"/>
  <c r="R36" i="45"/>
  <c r="T36" i="45" s="1"/>
  <c r="V36" i="45" s="1"/>
  <c r="AE36" i="45" s="1"/>
  <c r="AC43" i="45"/>
  <c r="S44" i="45"/>
  <c r="Q44" i="45"/>
  <c r="S46" i="45"/>
  <c r="AG47" i="45"/>
  <c r="AA30" i="45"/>
  <c r="AI53" i="45"/>
  <c r="S62" i="45"/>
  <c r="Q62" i="45"/>
  <c r="S63" i="45"/>
  <c r="Q63" i="45"/>
  <c r="S66" i="45"/>
  <c r="R66" i="45"/>
  <c r="T66" i="45" s="1"/>
  <c r="V66" i="45" s="1"/>
  <c r="AE66" i="45" s="1"/>
  <c r="Q66" i="45"/>
  <c r="R68" i="45"/>
  <c r="T68" i="45" s="1"/>
  <c r="V68" i="45" s="1"/>
  <c r="AF68" i="45" s="1"/>
  <c r="S75" i="45"/>
  <c r="S79" i="45"/>
  <c r="AJ80" i="45"/>
  <c r="AO80" i="45" s="1"/>
  <c r="Q82" i="45"/>
  <c r="AJ90" i="45"/>
  <c r="R99" i="45"/>
  <c r="T99" i="45" s="1"/>
  <c r="V99" i="45" s="1"/>
  <c r="AE99" i="45" s="1"/>
  <c r="S99" i="45"/>
  <c r="AI103" i="45"/>
  <c r="AJ105" i="45"/>
  <c r="AO105" i="45" s="1"/>
  <c r="AQ105" i="45" s="1"/>
  <c r="AI107" i="45"/>
  <c r="AL107" i="45" s="1"/>
  <c r="R115" i="45"/>
  <c r="T115" i="45" s="1"/>
  <c r="V115" i="45" s="1"/>
  <c r="AE115" i="45" s="1"/>
  <c r="AG126" i="45"/>
  <c r="AI126" i="45" s="1"/>
  <c r="R133" i="45"/>
  <c r="T133" i="45" s="1"/>
  <c r="V133" i="45" s="1"/>
  <c r="AE133" i="45" s="1"/>
  <c r="AI25" i="45"/>
  <c r="L30" i="45"/>
  <c r="S50" i="45"/>
  <c r="S58" i="45"/>
  <c r="AI66" i="45"/>
  <c r="AI68" i="45"/>
  <c r="AJ79" i="45"/>
  <c r="AO79" i="45" s="1"/>
  <c r="AI80" i="45"/>
  <c r="S85" i="45"/>
  <c r="S96" i="45"/>
  <c r="AC120" i="45"/>
  <c r="AI123" i="45"/>
  <c r="AC126" i="45"/>
  <c r="AI128" i="45"/>
  <c r="AI131" i="45"/>
  <c r="S134" i="45"/>
  <c r="Q26" i="45"/>
  <c r="S33" i="45"/>
  <c r="AI38" i="45"/>
  <c r="S39" i="45"/>
  <c r="P43" i="45"/>
  <c r="P52" i="45"/>
  <c r="AC57" i="45"/>
  <c r="S59" i="45"/>
  <c r="AI65" i="45"/>
  <c r="S67" i="45"/>
  <c r="S69" i="45"/>
  <c r="AC70" i="45"/>
  <c r="AI72" i="45"/>
  <c r="R76" i="45"/>
  <c r="T76" i="45" s="1"/>
  <c r="V76" i="45" s="1"/>
  <c r="AE76" i="45" s="1"/>
  <c r="AI76" i="45"/>
  <c r="R82" i="45"/>
  <c r="T82" i="45" s="1"/>
  <c r="V82" i="45" s="1"/>
  <c r="AD82" i="45" s="1"/>
  <c r="AC83" i="45"/>
  <c r="S84" i="45"/>
  <c r="S87" i="45"/>
  <c r="Q94" i="45"/>
  <c r="S106" i="45"/>
  <c r="S108" i="45"/>
  <c r="S109" i="45"/>
  <c r="AI113" i="45"/>
  <c r="P120" i="45"/>
  <c r="S122" i="45"/>
  <c r="AI124" i="45"/>
  <c r="S129" i="45"/>
  <c r="AI135" i="45"/>
  <c r="W9" i="42"/>
  <c r="V18" i="42"/>
  <c r="W18" i="42" s="1"/>
  <c r="U24" i="42"/>
  <c r="Q24" i="42"/>
  <c r="K24" i="42"/>
  <c r="V19" i="42"/>
  <c r="W19" i="42" s="1"/>
  <c r="Y9" i="42"/>
  <c r="AB9" i="42" s="1"/>
  <c r="AC9" i="42" s="1"/>
  <c r="Y10" i="42"/>
  <c r="AB10" i="42" s="1"/>
  <c r="AC10" i="42" s="1"/>
  <c r="Y21" i="42"/>
  <c r="AB21" i="42" s="1"/>
  <c r="AC21" i="42" s="1"/>
  <c r="Y22" i="42"/>
  <c r="Z22" i="42" s="1"/>
  <c r="L24" i="42"/>
  <c r="H24" i="42"/>
  <c r="I24" i="42"/>
  <c r="S24" i="42"/>
  <c r="AA29" i="44"/>
  <c r="AA33" i="44"/>
  <c r="AA37" i="44"/>
  <c r="AA42" i="44"/>
  <c r="AE42" i="44" s="1"/>
  <c r="AA46" i="44"/>
  <c r="AE46" i="44" s="1"/>
  <c r="AJ10" i="45"/>
  <c r="AJ14" i="45"/>
  <c r="AJ27" i="45"/>
  <c r="AO27" i="45" s="1"/>
  <c r="AJ31" i="45"/>
  <c r="AO31" i="45" s="1"/>
  <c r="Q31" i="45"/>
  <c r="S31" i="45"/>
  <c r="AG32" i="45"/>
  <c r="P32" i="45"/>
  <c r="AI37" i="45"/>
  <c r="AJ56" i="45"/>
  <c r="AO56" i="45" s="1"/>
  <c r="S56" i="45"/>
  <c r="Q56" i="45"/>
  <c r="Z6" i="43"/>
  <c r="Z19" i="43"/>
  <c r="AD19" i="43" s="1"/>
  <c r="O19" i="43"/>
  <c r="AA39" i="44"/>
  <c r="AJ9" i="45"/>
  <c r="AO9" i="45" s="1"/>
  <c r="S27" i="45"/>
  <c r="AC32" i="45"/>
  <c r="AJ34" i="45"/>
  <c r="AO34" i="45" s="1"/>
  <c r="AI36" i="45"/>
  <c r="AD69" i="45"/>
  <c r="AF69" i="45"/>
  <c r="AE69" i="45"/>
  <c r="O6" i="43"/>
  <c r="Z12" i="43"/>
  <c r="Z11" i="43"/>
  <c r="Z15" i="43"/>
  <c r="Y6" i="44"/>
  <c r="Y10" i="44"/>
  <c r="Z38" i="44"/>
  <c r="AA41" i="44"/>
  <c r="AA45" i="44"/>
  <c r="AE45" i="44" s="1"/>
  <c r="O49" i="44"/>
  <c r="K6" i="45"/>
  <c r="K136" i="45" s="1"/>
  <c r="O6" i="45"/>
  <c r="O136" i="45" s="1"/>
  <c r="Z6" i="45"/>
  <c r="Z136" i="45" s="1"/>
  <c r="R8" i="45"/>
  <c r="T8" i="45" s="1"/>
  <c r="V8" i="45" s="1"/>
  <c r="S9" i="45"/>
  <c r="Q10" i="45"/>
  <c r="AJ11" i="45"/>
  <c r="AO11" i="45" s="1"/>
  <c r="R12" i="45"/>
  <c r="T12" i="45" s="1"/>
  <c r="V12" i="45" s="1"/>
  <c r="S13" i="45"/>
  <c r="Q14" i="45"/>
  <c r="AJ15" i="45"/>
  <c r="AO15" i="45" s="1"/>
  <c r="Q17" i="45"/>
  <c r="R17" i="45"/>
  <c r="T17" i="45" s="1"/>
  <c r="V17" i="45" s="1"/>
  <c r="AJ19" i="45"/>
  <c r="AO19" i="45" s="1"/>
  <c r="P20" i="45"/>
  <c r="AG20" i="45"/>
  <c r="R26" i="45"/>
  <c r="T26" i="45" s="1"/>
  <c r="V26" i="45" s="1"/>
  <c r="Q27" i="45"/>
  <c r="R27" i="45"/>
  <c r="T27" i="45" s="1"/>
  <c r="V27" i="45" s="1"/>
  <c r="AH32" i="45"/>
  <c r="AJ33" i="45"/>
  <c r="AO33" i="45" s="1"/>
  <c r="S36" i="45"/>
  <c r="Q36" i="45"/>
  <c r="Q37" i="45"/>
  <c r="AJ38" i="45"/>
  <c r="AO38" i="45" s="1"/>
  <c r="AI40" i="45"/>
  <c r="AJ41" i="45"/>
  <c r="AO41" i="45" s="1"/>
  <c r="AI42" i="45"/>
  <c r="Q45" i="45"/>
  <c r="R45" i="45"/>
  <c r="T45" i="45" s="1"/>
  <c r="V45" i="45" s="1"/>
  <c r="N30" i="45"/>
  <c r="AC47" i="45"/>
  <c r="W30" i="45"/>
  <c r="Q48" i="45"/>
  <c r="R48" i="45"/>
  <c r="T48" i="45" s="1"/>
  <c r="V48" i="45" s="1"/>
  <c r="S48" i="45"/>
  <c r="AJ53" i="45"/>
  <c r="AO53" i="45" s="1"/>
  <c r="S53" i="45"/>
  <c r="Q53" i="45"/>
  <c r="AG57" i="45"/>
  <c r="Q114" i="45"/>
  <c r="R114" i="45"/>
  <c r="T114" i="45" s="1"/>
  <c r="V114" i="45" s="1"/>
  <c r="S114" i="45"/>
  <c r="Y8" i="43"/>
  <c r="Z18" i="43"/>
  <c r="O18" i="43"/>
  <c r="AA31" i="44"/>
  <c r="AA35" i="44"/>
  <c r="R24" i="45"/>
  <c r="T24" i="45" s="1"/>
  <c r="V24" i="45" s="1"/>
  <c r="AJ24" i="45"/>
  <c r="AO24" i="45" s="1"/>
  <c r="R37" i="45"/>
  <c r="T37" i="45" s="1"/>
  <c r="V37" i="45" s="1"/>
  <c r="AJ42" i="45"/>
  <c r="AO42" i="45" s="1"/>
  <c r="AJ48" i="45"/>
  <c r="AO48" i="45" s="1"/>
  <c r="Q50" i="45"/>
  <c r="R50" i="45"/>
  <c r="T50" i="45" s="1"/>
  <c r="V50" i="45" s="1"/>
  <c r="AH57" i="45"/>
  <c r="P83" i="45"/>
  <c r="N7" i="46"/>
  <c r="Y7" i="46"/>
  <c r="M11" i="46"/>
  <c r="N11" i="46" s="1"/>
  <c r="Y8" i="44"/>
  <c r="AA43" i="44"/>
  <c r="AE43" i="44" s="1"/>
  <c r="AA47" i="44"/>
  <c r="R10" i="45"/>
  <c r="T10" i="45" s="1"/>
  <c r="V10" i="45" s="1"/>
  <c r="AJ13" i="45"/>
  <c r="AO13" i="45" s="1"/>
  <c r="R14" i="45"/>
  <c r="T14" i="45" s="1"/>
  <c r="V14" i="45" s="1"/>
  <c r="AC16" i="45"/>
  <c r="S17" i="45"/>
  <c r="AJ17" i="45"/>
  <c r="AO17" i="45" s="1"/>
  <c r="Q19" i="45"/>
  <c r="R19" i="45"/>
  <c r="T19" i="45" s="1"/>
  <c r="V19" i="45" s="1"/>
  <c r="AC20" i="45"/>
  <c r="Q23" i="45"/>
  <c r="R23" i="45"/>
  <c r="T23" i="45" s="1"/>
  <c r="V23" i="45" s="1"/>
  <c r="AJ37" i="45"/>
  <c r="AO37" i="45" s="1"/>
  <c r="S40" i="45"/>
  <c r="Q40" i="45"/>
  <c r="AJ55" i="45"/>
  <c r="AO55" i="45" s="1"/>
  <c r="S55" i="45"/>
  <c r="Q55" i="45"/>
  <c r="AI61" i="45"/>
  <c r="AJ62" i="45"/>
  <c r="AO62" i="45" s="1"/>
  <c r="AR62" i="45" s="1"/>
  <c r="AJ89" i="45"/>
  <c r="AO89" i="45" s="1"/>
  <c r="R89" i="45"/>
  <c r="T89" i="45" s="1"/>
  <c r="V89" i="45" s="1"/>
  <c r="O8" i="43"/>
  <c r="X10" i="43"/>
  <c r="W16" i="43"/>
  <c r="X16" i="43" s="1"/>
  <c r="AA9" i="44"/>
  <c r="Y11" i="44"/>
  <c r="X16" i="44"/>
  <c r="Y16" i="44" s="1"/>
  <c r="AA13" i="44"/>
  <c r="AA28" i="44"/>
  <c r="AA30" i="44"/>
  <c r="AB30" i="44" s="1"/>
  <c r="AA32" i="44"/>
  <c r="AA34" i="44"/>
  <c r="AA36" i="44"/>
  <c r="O38" i="44"/>
  <c r="P38" i="44" s="1"/>
  <c r="AA40" i="44"/>
  <c r="AA44" i="44"/>
  <c r="AE44" i="44" s="1"/>
  <c r="AA48" i="44"/>
  <c r="J6" i="45"/>
  <c r="P7" i="45"/>
  <c r="N6" i="45"/>
  <c r="N136" i="45" s="1"/>
  <c r="AJ8" i="45"/>
  <c r="AO8" i="45" s="1"/>
  <c r="R9" i="45"/>
  <c r="T9" i="45" s="1"/>
  <c r="V9" i="45" s="1"/>
  <c r="S10" i="45"/>
  <c r="AJ12" i="45"/>
  <c r="AO12" i="45" s="1"/>
  <c r="R13" i="45"/>
  <c r="T13" i="45" s="1"/>
  <c r="V13" i="45" s="1"/>
  <c r="S14" i="45"/>
  <c r="AG16" i="45"/>
  <c r="AI16" i="45" s="1"/>
  <c r="Q18" i="45"/>
  <c r="R18" i="45"/>
  <c r="T18" i="45" s="1"/>
  <c r="V18" i="45" s="1"/>
  <c r="AJ23" i="45"/>
  <c r="AO23" i="45" s="1"/>
  <c r="R28" i="45"/>
  <c r="T28" i="45" s="1"/>
  <c r="V28" i="45" s="1"/>
  <c r="AJ28" i="45"/>
  <c r="AO28" i="45" s="1"/>
  <c r="R33" i="45"/>
  <c r="T33" i="45" s="1"/>
  <c r="V33" i="45" s="1"/>
  <c r="AI33" i="45"/>
  <c r="R41" i="45"/>
  <c r="T41" i="45" s="1"/>
  <c r="V41" i="45" s="1"/>
  <c r="AI41" i="45"/>
  <c r="AH43" i="45"/>
  <c r="S51" i="45"/>
  <c r="AH52" i="45"/>
  <c r="AJ54" i="45"/>
  <c r="S54" i="45"/>
  <c r="Q54" i="45"/>
  <c r="AJ59" i="45"/>
  <c r="AO59" i="45" s="1"/>
  <c r="AC64" i="45"/>
  <c r="X30" i="45"/>
  <c r="Q91" i="45"/>
  <c r="R91" i="45"/>
  <c r="T91" i="45" s="1"/>
  <c r="V91" i="45" s="1"/>
  <c r="S91" i="45"/>
  <c r="AI22" i="45"/>
  <c r="Q24" i="45"/>
  <c r="S24" i="45"/>
  <c r="AI26" i="45"/>
  <c r="Q28" i="45"/>
  <c r="S28" i="45"/>
  <c r="R31" i="45"/>
  <c r="T31" i="45" s="1"/>
  <c r="V31" i="45" s="1"/>
  <c r="R35" i="45"/>
  <c r="T35" i="45" s="1"/>
  <c r="V35" i="45" s="1"/>
  <c r="R39" i="45"/>
  <c r="T39" i="45" s="1"/>
  <c r="V39" i="45" s="1"/>
  <c r="Q51" i="45"/>
  <c r="R51" i="45"/>
  <c r="T51" i="45" s="1"/>
  <c r="V51" i="45" s="1"/>
  <c r="AG52" i="45"/>
  <c r="AJ58" i="45"/>
  <c r="AO58" i="45" s="1"/>
  <c r="S61" i="45"/>
  <c r="Q61" i="45"/>
  <c r="R62" i="45"/>
  <c r="T62" i="45" s="1"/>
  <c r="V62" i="45" s="1"/>
  <c r="AI62" i="45"/>
  <c r="AJ63" i="45"/>
  <c r="AO63" i="45" s="1"/>
  <c r="AD67" i="45"/>
  <c r="AF67" i="45"/>
  <c r="AE67" i="45"/>
  <c r="AJ73" i="45"/>
  <c r="AO73" i="45" s="1"/>
  <c r="S74" i="45"/>
  <c r="AJ77" i="45"/>
  <c r="AI79" i="45"/>
  <c r="AI81" i="45"/>
  <c r="AJ96" i="45"/>
  <c r="AO96" i="45" s="1"/>
  <c r="AJ102" i="45"/>
  <c r="Q102" i="45"/>
  <c r="S102" i="45"/>
  <c r="AH104" i="45"/>
  <c r="AI108" i="45"/>
  <c r="F27" i="46"/>
  <c r="Q84" i="45"/>
  <c r="R84" i="45"/>
  <c r="T84" i="45" s="1"/>
  <c r="V84" i="45" s="1"/>
  <c r="AJ85" i="45"/>
  <c r="AO85" i="45" s="1"/>
  <c r="Q86" i="45"/>
  <c r="R86" i="45"/>
  <c r="T86" i="45" s="1"/>
  <c r="V86" i="45" s="1"/>
  <c r="AJ87" i="45"/>
  <c r="AO87" i="45" s="1"/>
  <c r="P88" i="45"/>
  <c r="R7" i="52" s="1"/>
  <c r="AC7" i="52" s="1"/>
  <c r="Q95" i="45"/>
  <c r="R95" i="45"/>
  <c r="T95" i="45" s="1"/>
  <c r="V95" i="45" s="1"/>
  <c r="S95" i="45"/>
  <c r="AI99" i="45"/>
  <c r="S21" i="45"/>
  <c r="S25" i="45"/>
  <c r="S29" i="45"/>
  <c r="M30" i="45"/>
  <c r="R34" i="45"/>
  <c r="T34" i="45" s="1"/>
  <c r="V34" i="45" s="1"/>
  <c r="R38" i="45"/>
  <c r="T38" i="45" s="1"/>
  <c r="V38" i="45" s="1"/>
  <c r="R42" i="45"/>
  <c r="T42" i="45" s="1"/>
  <c r="V42" i="45" s="1"/>
  <c r="P47" i="45"/>
  <c r="AC52" i="45"/>
  <c r="R58" i="45"/>
  <c r="T58" i="45" s="1"/>
  <c r="V58" i="45" s="1"/>
  <c r="AI58" i="45"/>
  <c r="AH64" i="45"/>
  <c r="Q71" i="45"/>
  <c r="R71" i="45"/>
  <c r="T71" i="45" s="1"/>
  <c r="V71" i="45" s="1"/>
  <c r="AJ72" i="45"/>
  <c r="AO72" i="45" s="1"/>
  <c r="Q75" i="45"/>
  <c r="R75" i="45"/>
  <c r="T75" i="45" s="1"/>
  <c r="V75" i="45" s="1"/>
  <c r="AJ76" i="45"/>
  <c r="AO76" i="45" s="1"/>
  <c r="R85" i="45"/>
  <c r="T85" i="45" s="1"/>
  <c r="V85" i="45" s="1"/>
  <c r="R87" i="45"/>
  <c r="T87" i="45" s="1"/>
  <c r="V87" i="45" s="1"/>
  <c r="AJ92" i="45"/>
  <c r="AO92" i="45" s="1"/>
  <c r="AC117" i="45"/>
  <c r="W116" i="45"/>
  <c r="AJ121" i="45"/>
  <c r="AJ44" i="45"/>
  <c r="AO44" i="45" s="1"/>
  <c r="AJ45" i="45"/>
  <c r="AO45" i="45" s="1"/>
  <c r="AJ46" i="45"/>
  <c r="AO46" i="45" s="1"/>
  <c r="Q49" i="45"/>
  <c r="S49" i="45"/>
  <c r="AI51" i="45"/>
  <c r="R59" i="45"/>
  <c r="T59" i="45" s="1"/>
  <c r="V59" i="45" s="1"/>
  <c r="Q60" i="45"/>
  <c r="AJ61" i="45"/>
  <c r="AO61" i="45" s="1"/>
  <c r="R63" i="45"/>
  <c r="T63" i="45" s="1"/>
  <c r="V63" i="45" s="1"/>
  <c r="P70" i="45"/>
  <c r="R70" i="45" s="1"/>
  <c r="T70" i="45" s="1"/>
  <c r="V70" i="45" s="1"/>
  <c r="AI71" i="45"/>
  <c r="Q73" i="45"/>
  <c r="S73" i="45"/>
  <c r="AI75" i="45"/>
  <c r="Q77" i="45"/>
  <c r="S77" i="45"/>
  <c r="S90" i="45"/>
  <c r="AJ93" i="45"/>
  <c r="AO93" i="45" s="1"/>
  <c r="S94" i="45"/>
  <c r="AJ98" i="45"/>
  <c r="AO98" i="45" s="1"/>
  <c r="Q98" i="45"/>
  <c r="S98" i="45"/>
  <c r="Q105" i="45"/>
  <c r="AJ106" i="45"/>
  <c r="AO106" i="45" s="1"/>
  <c r="AJ108" i="45"/>
  <c r="AO108" i="45" s="1"/>
  <c r="R109" i="45"/>
  <c r="T109" i="45" s="1"/>
  <c r="V109" i="45" s="1"/>
  <c r="R113" i="45"/>
  <c r="T113" i="45" s="1"/>
  <c r="V113" i="45" s="1"/>
  <c r="Q113" i="45"/>
  <c r="AG117" i="45"/>
  <c r="AI117" i="45" s="1"/>
  <c r="P117" i="45"/>
  <c r="AJ119" i="45"/>
  <c r="AO119" i="45" s="1"/>
  <c r="Q119" i="45"/>
  <c r="S119" i="45"/>
  <c r="AI50" i="45"/>
  <c r="R53" i="45"/>
  <c r="T53" i="45" s="1"/>
  <c r="V53" i="45" s="1"/>
  <c r="R54" i="45"/>
  <c r="T54" i="45" s="1"/>
  <c r="V54" i="45" s="1"/>
  <c r="R55" i="45"/>
  <c r="T55" i="45" s="1"/>
  <c r="V55" i="45" s="1"/>
  <c r="R56" i="45"/>
  <c r="T56" i="45" s="1"/>
  <c r="V56" i="45" s="1"/>
  <c r="R60" i="45"/>
  <c r="T60" i="45" s="1"/>
  <c r="V60" i="45" s="1"/>
  <c r="AJ65" i="45"/>
  <c r="AO65" i="45" s="1"/>
  <c r="AJ66" i="45"/>
  <c r="AO66" i="45" s="1"/>
  <c r="AJ67" i="45"/>
  <c r="AO67" i="45" s="1"/>
  <c r="AJ68" i="45"/>
  <c r="AO68" i="45" s="1"/>
  <c r="AJ69" i="45"/>
  <c r="Q72" i="45"/>
  <c r="S72" i="45"/>
  <c r="AI74" i="45"/>
  <c r="Q76" i="45"/>
  <c r="S76" i="45"/>
  <c r="AC78" i="45"/>
  <c r="Q85" i="45"/>
  <c r="Q87" i="45"/>
  <c r="AI89" i="45"/>
  <c r="AI93" i="45"/>
  <c r="AJ100" i="45"/>
  <c r="AO100" i="45" s="1"/>
  <c r="Q100" i="45"/>
  <c r="S100" i="45"/>
  <c r="AC104" i="45"/>
  <c r="S8" i="52" s="1"/>
  <c r="AD8" i="52" s="1"/>
  <c r="R105" i="45"/>
  <c r="T105" i="45" s="1"/>
  <c r="V105" i="45" s="1"/>
  <c r="S107" i="45"/>
  <c r="Q107" i="45"/>
  <c r="R107" i="45"/>
  <c r="T107" i="45" s="1"/>
  <c r="V107" i="45" s="1"/>
  <c r="P110" i="45"/>
  <c r="Q124" i="45"/>
  <c r="R124" i="45"/>
  <c r="T124" i="45" s="1"/>
  <c r="V124" i="45" s="1"/>
  <c r="Q128" i="45"/>
  <c r="R128" i="45"/>
  <c r="T128" i="45" s="1"/>
  <c r="V128" i="45" s="1"/>
  <c r="S128" i="45"/>
  <c r="Q89" i="45"/>
  <c r="S89" i="45"/>
  <c r="AI91" i="45"/>
  <c r="Q93" i="45"/>
  <c r="S93" i="45"/>
  <c r="AI95" i="45"/>
  <c r="AJ97" i="45"/>
  <c r="AO97" i="45" s="1"/>
  <c r="Q97" i="45"/>
  <c r="AJ99" i="45"/>
  <c r="AO99" i="45" s="1"/>
  <c r="Q99" i="45"/>
  <c r="AJ101" i="45"/>
  <c r="AO101" i="45" s="1"/>
  <c r="Q101" i="45"/>
  <c r="AJ103" i="45"/>
  <c r="AO103" i="45" s="1"/>
  <c r="Q103" i="45"/>
  <c r="P104" i="45"/>
  <c r="S7" i="52" s="1"/>
  <c r="Q108" i="45"/>
  <c r="R112" i="45"/>
  <c r="T112" i="45" s="1"/>
  <c r="V112" i="45" s="1"/>
  <c r="Y116" i="45"/>
  <c r="R118" i="45"/>
  <c r="T118" i="45" s="1"/>
  <c r="V118" i="45" s="1"/>
  <c r="Q123" i="45"/>
  <c r="R123" i="45"/>
  <c r="T123" i="45" s="1"/>
  <c r="V123" i="45" s="1"/>
  <c r="Q127" i="45"/>
  <c r="R127" i="45"/>
  <c r="T127" i="45" s="1"/>
  <c r="V127" i="45" s="1"/>
  <c r="Q132" i="45"/>
  <c r="R132" i="45"/>
  <c r="T132" i="45" s="1"/>
  <c r="V132" i="45" s="1"/>
  <c r="R135" i="45"/>
  <c r="T135" i="45" s="1"/>
  <c r="V135" i="45" s="1"/>
  <c r="Q135" i="45"/>
  <c r="S135" i="45"/>
  <c r="V25" i="46"/>
  <c r="W25" i="46" s="1"/>
  <c r="W14" i="46"/>
  <c r="AI90" i="45"/>
  <c r="Q92" i="45"/>
  <c r="S92" i="45"/>
  <c r="AI94" i="45"/>
  <c r="R96" i="45"/>
  <c r="T96" i="45" s="1"/>
  <c r="V96" i="45" s="1"/>
  <c r="Q96" i="45"/>
  <c r="R98" i="45"/>
  <c r="T98" i="45" s="1"/>
  <c r="V98" i="45" s="1"/>
  <c r="R100" i="45"/>
  <c r="T100" i="45" s="1"/>
  <c r="V100" i="45" s="1"/>
  <c r="R102" i="45"/>
  <c r="T102" i="45" s="1"/>
  <c r="V102" i="45" s="1"/>
  <c r="AI105" i="45"/>
  <c r="R108" i="45"/>
  <c r="T108" i="45" s="1"/>
  <c r="V108" i="45" s="1"/>
  <c r="AI109" i="45"/>
  <c r="AJ118" i="45"/>
  <c r="AO118" i="45" s="1"/>
  <c r="Q118" i="45"/>
  <c r="AG120" i="45"/>
  <c r="AI120" i="45" s="1"/>
  <c r="R106" i="45"/>
  <c r="T106" i="45" s="1"/>
  <c r="V106" i="45" s="1"/>
  <c r="AJ111" i="45"/>
  <c r="AO111" i="45" s="1"/>
  <c r="AJ112" i="45"/>
  <c r="AO112" i="45" s="1"/>
  <c r="AJ113" i="45"/>
  <c r="AJ114" i="45"/>
  <c r="AJ115" i="45"/>
  <c r="AO115" i="45" s="1"/>
  <c r="X116" i="45"/>
  <c r="AB116" i="45"/>
  <c r="P126" i="45"/>
  <c r="R121" i="45"/>
  <c r="T121" i="45" s="1"/>
  <c r="V121" i="45" s="1"/>
  <c r="R131" i="45"/>
  <c r="T131" i="45" s="1"/>
  <c r="V131" i="45" s="1"/>
  <c r="Q131" i="45"/>
  <c r="Y17" i="46"/>
  <c r="AC17" i="46" s="1"/>
  <c r="N17" i="46"/>
  <c r="W19" i="46"/>
  <c r="Y19" i="46"/>
  <c r="AJ122" i="45"/>
  <c r="AO122" i="45" s="1"/>
  <c r="AJ123" i="45"/>
  <c r="AO123" i="45" s="1"/>
  <c r="AJ124" i="45"/>
  <c r="AO124" i="45" s="1"/>
  <c r="AJ125" i="45"/>
  <c r="R130" i="45"/>
  <c r="T130" i="45" s="1"/>
  <c r="V130" i="45" s="1"/>
  <c r="R134" i="45"/>
  <c r="T134" i="45" s="1"/>
  <c r="V134" i="45" s="1"/>
  <c r="Y21" i="46"/>
  <c r="AC21" i="46" s="1"/>
  <c r="N21" i="46"/>
  <c r="Y14" i="46"/>
  <c r="Y22" i="46"/>
  <c r="AJ128" i="45"/>
  <c r="AO128" i="45" s="1"/>
  <c r="AJ129" i="45"/>
  <c r="AJ130" i="45"/>
  <c r="AJ131" i="45"/>
  <c r="AO131" i="45" s="1"/>
  <c r="AJ132" i="45"/>
  <c r="AO132" i="45" s="1"/>
  <c r="AJ133" i="45"/>
  <c r="AO133" i="45" s="1"/>
  <c r="AJ134" i="45"/>
  <c r="AJ135" i="45"/>
  <c r="AO135" i="45" s="1"/>
  <c r="Y9" i="46"/>
  <c r="AC9" i="46" s="1"/>
  <c r="N9" i="46"/>
  <c r="X25" i="46"/>
  <c r="N14" i="46"/>
  <c r="N18" i="46"/>
  <c r="N22" i="46"/>
  <c r="N15" i="42"/>
  <c r="V20" i="42"/>
  <c r="W20" i="42" s="1"/>
  <c r="P24" i="42"/>
  <c r="M19" i="42"/>
  <c r="N19" i="42" s="1"/>
  <c r="M20" i="42"/>
  <c r="Y8" i="42"/>
  <c r="AB8" i="42" s="1"/>
  <c r="AC8" i="42" s="1"/>
  <c r="N8" i="42"/>
  <c r="X11" i="42"/>
  <c r="W14" i="42"/>
  <c r="N16" i="42"/>
  <c r="Y16" i="42"/>
  <c r="AB16" i="42" s="1"/>
  <c r="AC16" i="42" s="1"/>
  <c r="M11" i="42"/>
  <c r="N11" i="42" s="1"/>
  <c r="H12" i="42"/>
  <c r="I12" i="42" s="1"/>
  <c r="N10" i="42"/>
  <c r="N14" i="42"/>
  <c r="N22" i="42"/>
  <c r="X24" i="42"/>
  <c r="N9" i="42"/>
  <c r="N17" i="42"/>
  <c r="N21" i="42"/>
  <c r="AP90" i="39"/>
  <c r="AF67" i="39"/>
  <c r="S97" i="39"/>
  <c r="Q97" i="39"/>
  <c r="R113" i="39"/>
  <c r="T113" i="39" s="1"/>
  <c r="V113" i="39" s="1"/>
  <c r="AE113" i="39" s="1"/>
  <c r="AI122" i="39"/>
  <c r="AI108" i="39"/>
  <c r="Q126" i="39"/>
  <c r="S114" i="39"/>
  <c r="R82" i="39"/>
  <c r="T82" i="39" s="1"/>
  <c r="V82" i="39" s="1"/>
  <c r="AF82" i="39" s="1"/>
  <c r="R74" i="39"/>
  <c r="T74" i="39" s="1"/>
  <c r="V74" i="39" s="1"/>
  <c r="AF74" i="39" s="1"/>
  <c r="AE39" i="39"/>
  <c r="AG8" i="39"/>
  <c r="AI8" i="39" s="1"/>
  <c r="I8" i="39"/>
  <c r="Q106" i="39"/>
  <c r="S106" i="39"/>
  <c r="S90" i="39"/>
  <c r="R90" i="39"/>
  <c r="T90" i="39" s="1"/>
  <c r="V90" i="39" s="1"/>
  <c r="AF90" i="39" s="1"/>
  <c r="Q134" i="39"/>
  <c r="Q128" i="39"/>
  <c r="R126" i="39"/>
  <c r="T126" i="39" s="1"/>
  <c r="V126" i="39" s="1"/>
  <c r="R97" i="39"/>
  <c r="T97" i="39" s="1"/>
  <c r="V97" i="39" s="1"/>
  <c r="AE97" i="39" s="1"/>
  <c r="Q122" i="39"/>
  <c r="S122" i="39"/>
  <c r="S130" i="39"/>
  <c r="Q130" i="39"/>
  <c r="S113" i="39"/>
  <c r="Q113" i="39"/>
  <c r="Q133" i="39"/>
  <c r="R125" i="39"/>
  <c r="T125" i="39" s="1"/>
  <c r="V125" i="39" s="1"/>
  <c r="R109" i="39"/>
  <c r="T109" i="39" s="1"/>
  <c r="V109" i="39" s="1"/>
  <c r="AE109" i="39" s="1"/>
  <c r="R98" i="39"/>
  <c r="T98" i="39" s="1"/>
  <c r="V98" i="39" s="1"/>
  <c r="AF98" i="39" s="1"/>
  <c r="R93" i="39"/>
  <c r="T93" i="39" s="1"/>
  <c r="V93" i="39" s="1"/>
  <c r="AE93" i="39" s="1"/>
  <c r="Q60" i="39"/>
  <c r="Q28" i="39"/>
  <c r="Q12" i="39"/>
  <c r="Q120" i="39"/>
  <c r="Q75" i="39"/>
  <c r="Q64" i="39"/>
  <c r="R59" i="39"/>
  <c r="T59" i="39" s="1"/>
  <c r="V59" i="39" s="1"/>
  <c r="AE59" i="39" s="1"/>
  <c r="Q55" i="39"/>
  <c r="R43" i="39"/>
  <c r="T43" i="39" s="1"/>
  <c r="V43" i="39" s="1"/>
  <c r="Q39" i="39"/>
  <c r="Q32" i="39"/>
  <c r="R27" i="39"/>
  <c r="T27" i="39" s="1"/>
  <c r="V27" i="39" s="1"/>
  <c r="Q23" i="39"/>
  <c r="Q16" i="39"/>
  <c r="R11" i="39"/>
  <c r="T11" i="39" s="1"/>
  <c r="V11" i="39" s="1"/>
  <c r="R114" i="39"/>
  <c r="T114" i="39" s="1"/>
  <c r="V114" i="39" s="1"/>
  <c r="AF114" i="39" s="1"/>
  <c r="AI49" i="39"/>
  <c r="S123" i="39"/>
  <c r="R110" i="39"/>
  <c r="T110" i="39" s="1"/>
  <c r="V110" i="39" s="1"/>
  <c r="AF110" i="39" s="1"/>
  <c r="R102" i="39"/>
  <c r="T102" i="39" s="1"/>
  <c r="V102" i="39" s="1"/>
  <c r="AF102" i="39" s="1"/>
  <c r="S99" i="39"/>
  <c r="Q90" i="39"/>
  <c r="Q82" i="39"/>
  <c r="Q74" i="39"/>
  <c r="AI116" i="39"/>
  <c r="AK116" i="39" s="1"/>
  <c r="AI92" i="39"/>
  <c r="AI87" i="39"/>
  <c r="AI72" i="39"/>
  <c r="AI64" i="39"/>
  <c r="AI47" i="39"/>
  <c r="AI95" i="39"/>
  <c r="AI26" i="39"/>
  <c r="AI129" i="39"/>
  <c r="AI124" i="39"/>
  <c r="AI119" i="39"/>
  <c r="AI115" i="39"/>
  <c r="AI112" i="39"/>
  <c r="AK112" i="39" s="1"/>
  <c r="AI107" i="39"/>
  <c r="AK107" i="39" s="1"/>
  <c r="AI104" i="39"/>
  <c r="AI96" i="39"/>
  <c r="AI88" i="39"/>
  <c r="AI78" i="39"/>
  <c r="AI68" i="39"/>
  <c r="AI22" i="39"/>
  <c r="AI16" i="39"/>
  <c r="AI57" i="39"/>
  <c r="AI52" i="39"/>
  <c r="AI42" i="39"/>
  <c r="AI38" i="39"/>
  <c r="AI25" i="39"/>
  <c r="AI14" i="39"/>
  <c r="AQ27" i="39"/>
  <c r="AJ34" i="39"/>
  <c r="AJ18" i="39"/>
  <c r="AP66" i="39"/>
  <c r="AP18" i="39"/>
  <c r="AQ98" i="39"/>
  <c r="AJ128" i="39"/>
  <c r="AI120" i="39"/>
  <c r="AI55" i="39"/>
  <c r="AJ54" i="39"/>
  <c r="AJ51" i="39"/>
  <c r="AI45" i="39"/>
  <c r="AP70" i="39"/>
  <c r="AI132" i="39"/>
  <c r="AJ124" i="39"/>
  <c r="AQ49" i="39"/>
  <c r="AJ12" i="39"/>
  <c r="AK9" i="39"/>
  <c r="AJ132" i="39"/>
  <c r="AP74" i="39"/>
  <c r="AQ94" i="39"/>
  <c r="AP94" i="39"/>
  <c r="AJ120" i="39"/>
  <c r="AQ41" i="39"/>
  <c r="AJ40" i="39"/>
  <c r="AJ32" i="39"/>
  <c r="AJ30" i="39"/>
  <c r="AQ29" i="39"/>
  <c r="AJ10" i="39"/>
  <c r="AQ133" i="39"/>
  <c r="AJ133" i="39"/>
  <c r="AJ129" i="39"/>
  <c r="AJ125" i="39"/>
  <c r="AI113" i="39"/>
  <c r="AI109" i="39"/>
  <c r="AI101" i="39"/>
  <c r="AI97" i="39"/>
  <c r="AI93" i="39"/>
  <c r="AI85" i="39"/>
  <c r="AI81" i="39"/>
  <c r="AI77" i="39"/>
  <c r="AI73" i="39"/>
  <c r="AI69" i="39"/>
  <c r="AI61" i="39"/>
  <c r="AJ57" i="39"/>
  <c r="AJ55" i="39"/>
  <c r="AI54" i="39"/>
  <c r="AJ42" i="39"/>
  <c r="AJ38" i="39"/>
  <c r="AI29" i="39"/>
  <c r="AJ26" i="39"/>
  <c r="AJ20" i="39"/>
  <c r="AM20" i="39" s="1"/>
  <c r="AJ114" i="39"/>
  <c r="AJ110" i="39"/>
  <c r="AJ106" i="39"/>
  <c r="AJ102" i="39"/>
  <c r="AK102" i="39" s="1"/>
  <c r="AJ98" i="39"/>
  <c r="AJ94" i="39"/>
  <c r="AJ90" i="39"/>
  <c r="AJ86" i="39"/>
  <c r="AJ82" i="39"/>
  <c r="AJ78" i="39"/>
  <c r="AJ74" i="39"/>
  <c r="AF70" i="39"/>
  <c r="AJ70" i="39"/>
  <c r="AJ66" i="39"/>
  <c r="AJ62" i="39"/>
  <c r="AJ59" i="39"/>
  <c r="AI51" i="39"/>
  <c r="AJ50" i="39"/>
  <c r="AJ46" i="39"/>
  <c r="AI37" i="39"/>
  <c r="AJ22" i="39"/>
  <c r="AJ14" i="39"/>
  <c r="AI13" i="39"/>
  <c r="R115" i="39"/>
  <c r="T115" i="39" s="1"/>
  <c r="V115" i="39" s="1"/>
  <c r="Q115" i="39"/>
  <c r="R112" i="39"/>
  <c r="T112" i="39" s="1"/>
  <c r="V112" i="39" s="1"/>
  <c r="AD112" i="39" s="1"/>
  <c r="S112" i="39"/>
  <c r="R107" i="39"/>
  <c r="T107" i="39" s="1"/>
  <c r="V107" i="39" s="1"/>
  <c r="Q107" i="39"/>
  <c r="R104" i="39"/>
  <c r="T104" i="39" s="1"/>
  <c r="V104" i="39" s="1"/>
  <c r="AD104" i="39" s="1"/>
  <c r="S104" i="39"/>
  <c r="R101" i="39"/>
  <c r="T101" i="39" s="1"/>
  <c r="V101" i="39" s="1"/>
  <c r="Q81" i="39"/>
  <c r="S81" i="39"/>
  <c r="R81" i="39"/>
  <c r="T81" i="39" s="1"/>
  <c r="V81" i="39" s="1"/>
  <c r="Q73" i="39"/>
  <c r="S73" i="39"/>
  <c r="R73" i="39"/>
  <c r="T73" i="39" s="1"/>
  <c r="V73" i="39" s="1"/>
  <c r="Q69" i="39"/>
  <c r="R69" i="39"/>
  <c r="T69" i="39" s="1"/>
  <c r="V69" i="39" s="1"/>
  <c r="S69" i="39"/>
  <c r="Q41" i="39"/>
  <c r="R41" i="39"/>
  <c r="T41" i="39" s="1"/>
  <c r="V41" i="39" s="1"/>
  <c r="AE41" i="39" s="1"/>
  <c r="S41" i="39"/>
  <c r="Q37" i="39"/>
  <c r="R37" i="39"/>
  <c r="T37" i="39" s="1"/>
  <c r="V37" i="39" s="1"/>
  <c r="AE37" i="39" s="1"/>
  <c r="S37" i="39"/>
  <c r="Q9" i="39"/>
  <c r="R9" i="39"/>
  <c r="T9" i="39" s="1"/>
  <c r="V9" i="39" s="1"/>
  <c r="AD9" i="39" s="1"/>
  <c r="S9" i="39"/>
  <c r="Q92" i="39"/>
  <c r="R92" i="39"/>
  <c r="T92" i="39" s="1"/>
  <c r="V92" i="39" s="1"/>
  <c r="AD92" i="39" s="1"/>
  <c r="S92" i="39"/>
  <c r="AQ132" i="39"/>
  <c r="AQ32" i="39"/>
  <c r="S133" i="39"/>
  <c r="R129" i="39"/>
  <c r="T129" i="39" s="1"/>
  <c r="V129" i="39" s="1"/>
  <c r="AF129" i="39" s="1"/>
  <c r="S101" i="39"/>
  <c r="AP72" i="39"/>
  <c r="AP56" i="39"/>
  <c r="Q125" i="39"/>
  <c r="S115" i="39"/>
  <c r="Q112" i="39"/>
  <c r="Q109" i="39"/>
  <c r="S107" i="39"/>
  <c r="Q104" i="39"/>
  <c r="Q101" i="39"/>
  <c r="Q93" i="39"/>
  <c r="R133" i="39"/>
  <c r="T133" i="39" s="1"/>
  <c r="V133" i="39" s="1"/>
  <c r="R131" i="39"/>
  <c r="T131" i="39" s="1"/>
  <c r="V131" i="39" s="1"/>
  <c r="AF131" i="39" s="1"/>
  <c r="Q131" i="39"/>
  <c r="R128" i="39"/>
  <c r="T128" i="39" s="1"/>
  <c r="V128" i="39" s="1"/>
  <c r="AD128" i="39" s="1"/>
  <c r="S128" i="39"/>
  <c r="R123" i="39"/>
  <c r="T123" i="39" s="1"/>
  <c r="V123" i="39" s="1"/>
  <c r="AE123" i="39" s="1"/>
  <c r="Q123" i="39"/>
  <c r="R120" i="39"/>
  <c r="T120" i="39" s="1"/>
  <c r="V120" i="39" s="1"/>
  <c r="AE120" i="39" s="1"/>
  <c r="S120" i="39"/>
  <c r="R99" i="39"/>
  <c r="T99" i="39" s="1"/>
  <c r="V99" i="39" s="1"/>
  <c r="Q99" i="39"/>
  <c r="R96" i="39"/>
  <c r="T96" i="39" s="1"/>
  <c r="V96" i="39" s="1"/>
  <c r="AD96" i="39" s="1"/>
  <c r="S96" i="39"/>
  <c r="Q61" i="39"/>
  <c r="R61" i="39"/>
  <c r="T61" i="39" s="1"/>
  <c r="V61" i="39" s="1"/>
  <c r="S61" i="39"/>
  <c r="Q57" i="39"/>
  <c r="R57" i="39"/>
  <c r="T57" i="39" s="1"/>
  <c r="V57" i="39" s="1"/>
  <c r="AE57" i="39" s="1"/>
  <c r="S57" i="39"/>
  <c r="Q49" i="39"/>
  <c r="R49" i="39"/>
  <c r="T49" i="39" s="1"/>
  <c r="V49" i="39" s="1"/>
  <c r="AF49" i="39" s="1"/>
  <c r="S49" i="39"/>
  <c r="Q45" i="39"/>
  <c r="R45" i="39"/>
  <c r="T45" i="39" s="1"/>
  <c r="V45" i="39" s="1"/>
  <c r="AD45" i="39" s="1"/>
  <c r="S45" i="39"/>
  <c r="Q29" i="39"/>
  <c r="R29" i="39"/>
  <c r="T29" i="39" s="1"/>
  <c r="V29" i="39" s="1"/>
  <c r="AD29" i="39" s="1"/>
  <c r="S29" i="39"/>
  <c r="Q25" i="39"/>
  <c r="R25" i="39"/>
  <c r="T25" i="39" s="1"/>
  <c r="V25" i="39" s="1"/>
  <c r="AD25" i="39" s="1"/>
  <c r="S25" i="39"/>
  <c r="Q13" i="39"/>
  <c r="R13" i="39"/>
  <c r="T13" i="39" s="1"/>
  <c r="V13" i="39" s="1"/>
  <c r="AF13" i="39" s="1"/>
  <c r="S13" i="39"/>
  <c r="Q76" i="39"/>
  <c r="R76" i="39"/>
  <c r="T76" i="39" s="1"/>
  <c r="V76" i="39" s="1"/>
  <c r="S76" i="39"/>
  <c r="AP81" i="39"/>
  <c r="R132" i="39"/>
  <c r="T132" i="39" s="1"/>
  <c r="V132" i="39" s="1"/>
  <c r="AF132" i="39" s="1"/>
  <c r="S132" i="39"/>
  <c r="S125" i="39"/>
  <c r="R124" i="39"/>
  <c r="T124" i="39" s="1"/>
  <c r="V124" i="39" s="1"/>
  <c r="AD124" i="39" s="1"/>
  <c r="S124" i="39"/>
  <c r="R119" i="39"/>
  <c r="T119" i="39" s="1"/>
  <c r="V119" i="39" s="1"/>
  <c r="AF119" i="39" s="1"/>
  <c r="Q119" i="39"/>
  <c r="R116" i="39"/>
  <c r="T116" i="39" s="1"/>
  <c r="V116" i="39" s="1"/>
  <c r="S116" i="39"/>
  <c r="S109" i="39"/>
  <c r="R108" i="39"/>
  <c r="T108" i="39" s="1"/>
  <c r="V108" i="39" s="1"/>
  <c r="S108" i="39"/>
  <c r="R103" i="39"/>
  <c r="T103" i="39" s="1"/>
  <c r="V103" i="39" s="1"/>
  <c r="Q103" i="39"/>
  <c r="R100" i="39"/>
  <c r="T100" i="39" s="1"/>
  <c r="V100" i="39" s="1"/>
  <c r="AD100" i="39" s="1"/>
  <c r="S100" i="39"/>
  <c r="R95" i="39"/>
  <c r="T95" i="39" s="1"/>
  <c r="V95" i="39" s="1"/>
  <c r="Q95" i="39"/>
  <c r="S93" i="39"/>
  <c r="Q86" i="39"/>
  <c r="S86" i="39"/>
  <c r="R86" i="39"/>
  <c r="T86" i="39" s="1"/>
  <c r="V86" i="39" s="1"/>
  <c r="Q78" i="39"/>
  <c r="S78" i="39"/>
  <c r="R78" i="39"/>
  <c r="T78" i="39" s="1"/>
  <c r="V78" i="39" s="1"/>
  <c r="AF78" i="39" s="1"/>
  <c r="R122" i="39"/>
  <c r="T122" i="39" s="1"/>
  <c r="V122" i="39" s="1"/>
  <c r="R94" i="39"/>
  <c r="T94" i="39" s="1"/>
  <c r="V94" i="39" s="1"/>
  <c r="Q70" i="39"/>
  <c r="S70" i="39"/>
  <c r="Q66" i="39"/>
  <c r="S66" i="39"/>
  <c r="Q62" i="39"/>
  <c r="S62" i="39"/>
  <c r="Q54" i="39"/>
  <c r="S54" i="39"/>
  <c r="Q50" i="39"/>
  <c r="S50" i="39"/>
  <c r="Q46" i="39"/>
  <c r="S46" i="39"/>
  <c r="Q42" i="39"/>
  <c r="S42" i="39"/>
  <c r="Q38" i="39"/>
  <c r="S38" i="39"/>
  <c r="Q34" i="39"/>
  <c r="S34" i="39"/>
  <c r="Q30" i="39"/>
  <c r="S30" i="39"/>
  <c r="Q26" i="39"/>
  <c r="S26" i="39"/>
  <c r="Q22" i="39"/>
  <c r="S22" i="39"/>
  <c r="Q18" i="39"/>
  <c r="S18" i="39"/>
  <c r="Q14" i="39"/>
  <c r="S14" i="39"/>
  <c r="Q10" i="39"/>
  <c r="S10" i="39"/>
  <c r="Q88" i="39"/>
  <c r="R88" i="39"/>
  <c r="T88" i="39" s="1"/>
  <c r="V88" i="39" s="1"/>
  <c r="AD88" i="39" s="1"/>
  <c r="Q85" i="39"/>
  <c r="S85" i="39"/>
  <c r="Q80" i="39"/>
  <c r="R80" i="39"/>
  <c r="T80" i="39" s="1"/>
  <c r="V80" i="39" s="1"/>
  <c r="AD80" i="39" s="1"/>
  <c r="Q77" i="39"/>
  <c r="S77" i="39"/>
  <c r="R72" i="39"/>
  <c r="T72" i="39" s="1"/>
  <c r="V72" i="39" s="1"/>
  <c r="AD72" i="39" s="1"/>
  <c r="R68" i="39"/>
  <c r="T68" i="39" s="1"/>
  <c r="V68" i="39" s="1"/>
  <c r="AD68" i="39" s="1"/>
  <c r="R64" i="39"/>
  <c r="T64" i="39" s="1"/>
  <c r="V64" i="39" s="1"/>
  <c r="R60" i="39"/>
  <c r="T60" i="39" s="1"/>
  <c r="V60" i="39" s="1"/>
  <c r="R56" i="39"/>
  <c r="T56" i="39" s="1"/>
  <c r="V56" i="39" s="1"/>
  <c r="R52" i="39"/>
  <c r="T52" i="39" s="1"/>
  <c r="V52" i="39" s="1"/>
  <c r="R40" i="39"/>
  <c r="T40" i="39" s="1"/>
  <c r="V40" i="39" s="1"/>
  <c r="AF40" i="39" s="1"/>
  <c r="R36" i="39"/>
  <c r="T36" i="39" s="1"/>
  <c r="V36" i="39" s="1"/>
  <c r="AF36" i="39" s="1"/>
  <c r="R32" i="39"/>
  <c r="T32" i="39" s="1"/>
  <c r="V32" i="39" s="1"/>
  <c r="AF32" i="39" s="1"/>
  <c r="R28" i="39"/>
  <c r="T28" i="39" s="1"/>
  <c r="V28" i="39" s="1"/>
  <c r="AF28" i="39" s="1"/>
  <c r="R24" i="39"/>
  <c r="T24" i="39" s="1"/>
  <c r="V24" i="39" s="1"/>
  <c r="R20" i="39"/>
  <c r="T20" i="39" s="1"/>
  <c r="V20" i="39" s="1"/>
  <c r="AF20" i="39" s="1"/>
  <c r="R16" i="39"/>
  <c r="T16" i="39" s="1"/>
  <c r="V16" i="39" s="1"/>
  <c r="R12" i="39"/>
  <c r="T12" i="39" s="1"/>
  <c r="V12" i="39" s="1"/>
  <c r="AE12" i="39" s="1"/>
  <c r="AL74" i="39" l="1"/>
  <c r="AP83" i="39"/>
  <c r="AD51" i="39"/>
  <c r="AL99" i="39"/>
  <c r="AL25" i="39"/>
  <c r="AK123" i="39"/>
  <c r="AQ110" i="39"/>
  <c r="AK110" i="39"/>
  <c r="S8" i="39"/>
  <c r="AE130" i="39"/>
  <c r="AL41" i="39"/>
  <c r="AK91" i="39"/>
  <c r="AM103" i="39"/>
  <c r="AL80" i="39"/>
  <c r="AL125" i="39"/>
  <c r="AL23" i="39"/>
  <c r="F55" i="12"/>
  <c r="AP103" i="39"/>
  <c r="AP46" i="39"/>
  <c r="AP102" i="39"/>
  <c r="AP39" i="45"/>
  <c r="AD50" i="39"/>
  <c r="AP35" i="39"/>
  <c r="AP47" i="39"/>
  <c r="AD47" i="39"/>
  <c r="AK63" i="39"/>
  <c r="W9" i="52"/>
  <c r="AP116" i="39"/>
  <c r="AK72" i="39"/>
  <c r="AP75" i="39"/>
  <c r="AM80" i="39"/>
  <c r="AP30" i="39"/>
  <c r="AM39" i="45"/>
  <c r="AM60" i="39"/>
  <c r="AP40" i="39"/>
  <c r="AP124" i="39"/>
  <c r="AP97" i="39"/>
  <c r="AE30" i="39"/>
  <c r="AL68" i="39"/>
  <c r="AF83" i="39"/>
  <c r="AP24" i="39"/>
  <c r="AB15" i="42"/>
  <c r="AC15" i="42" s="1"/>
  <c r="AD44" i="45"/>
  <c r="AL100" i="39"/>
  <c r="AE10" i="44"/>
  <c r="V9" i="52"/>
  <c r="AQ23" i="39"/>
  <c r="AP45" i="39"/>
  <c r="AE46" i="39"/>
  <c r="AQ28" i="39"/>
  <c r="AP25" i="39"/>
  <c r="AP85" i="39"/>
  <c r="AM122" i="39"/>
  <c r="AF44" i="45"/>
  <c r="AK130" i="39"/>
  <c r="AP42" i="39"/>
  <c r="AM76" i="39"/>
  <c r="AF63" i="39"/>
  <c r="AR40" i="45"/>
  <c r="AM28" i="39"/>
  <c r="AE34" i="39"/>
  <c r="AP95" i="39"/>
  <c r="AF10" i="39"/>
  <c r="AM123" i="39"/>
  <c r="AK80" i="39"/>
  <c r="AE62" i="39"/>
  <c r="AF62" i="39"/>
  <c r="AL103" i="39"/>
  <c r="AE12" i="44"/>
  <c r="AQ86" i="39"/>
  <c r="AF22" i="39"/>
  <c r="AP126" i="39"/>
  <c r="AF18" i="39"/>
  <c r="AK100" i="39"/>
  <c r="AQ84" i="45"/>
  <c r="X9" i="52"/>
  <c r="AP69" i="39"/>
  <c r="AL28" i="39"/>
  <c r="AM32" i="39"/>
  <c r="Z20" i="46"/>
  <c r="Z8" i="46"/>
  <c r="AA19" i="43"/>
  <c r="AP84" i="45"/>
  <c r="AQ68" i="39"/>
  <c r="AQ92" i="39"/>
  <c r="AP40" i="45"/>
  <c r="S9" i="52"/>
  <c r="AD9" i="52" s="1"/>
  <c r="AD7" i="52"/>
  <c r="AL36" i="39"/>
  <c r="R9" i="52"/>
  <c r="AC9" i="52" s="1"/>
  <c r="AL64" i="39"/>
  <c r="AG9" i="52"/>
  <c r="AE19" i="39"/>
  <c r="AL19" i="39"/>
  <c r="AP93" i="39"/>
  <c r="AP129" i="39"/>
  <c r="AM46" i="39"/>
  <c r="AQ64" i="39"/>
  <c r="AQ100" i="39"/>
  <c r="AP62" i="39"/>
  <c r="AD18" i="39"/>
  <c r="AM88" i="39"/>
  <c r="AL47" i="39"/>
  <c r="AF75" i="39"/>
  <c r="AD39" i="39"/>
  <c r="Z7" i="42"/>
  <c r="Z23" i="46"/>
  <c r="AR75" i="45"/>
  <c r="AQ81" i="45"/>
  <c r="AA9" i="43"/>
  <c r="AL27" i="39"/>
  <c r="AM56" i="39"/>
  <c r="AQ106" i="39"/>
  <c r="AP55" i="39"/>
  <c r="AM9" i="39"/>
  <c r="X136" i="45"/>
  <c r="AK83" i="39"/>
  <c r="AP113" i="39"/>
  <c r="AQ60" i="39"/>
  <c r="AP57" i="39"/>
  <c r="AE22" i="39"/>
  <c r="AK23" i="39"/>
  <c r="AD42" i="39"/>
  <c r="AF55" i="39"/>
  <c r="AK64" i="39"/>
  <c r="AL49" i="39"/>
  <c r="AE75" i="39"/>
  <c r="Y136" i="45"/>
  <c r="AL15" i="39"/>
  <c r="AK131" i="39"/>
  <c r="AP87" i="39"/>
  <c r="AM49" i="45"/>
  <c r="AL43" i="39"/>
  <c r="AK126" i="39"/>
  <c r="AL63" i="39"/>
  <c r="AF14" i="39"/>
  <c r="AM19" i="39"/>
  <c r="AK62" i="39"/>
  <c r="AM38" i="39"/>
  <c r="AE42" i="39"/>
  <c r="AL133" i="39"/>
  <c r="AK40" i="39"/>
  <c r="AM75" i="39"/>
  <c r="AK16" i="39"/>
  <c r="AK108" i="39"/>
  <c r="AE134" i="39"/>
  <c r="AB14" i="42"/>
  <c r="AC14" i="42" s="1"/>
  <c r="AK18" i="39"/>
  <c r="AP130" i="39"/>
  <c r="AP82" i="39"/>
  <c r="AP108" i="39"/>
  <c r="AQ122" i="39"/>
  <c r="AD40" i="45"/>
  <c r="AM25" i="45"/>
  <c r="AK35" i="39"/>
  <c r="AB8" i="44"/>
  <c r="AL126" i="39"/>
  <c r="AI110" i="45"/>
  <c r="AD14" i="39"/>
  <c r="AP88" i="39"/>
  <c r="AP109" i="39"/>
  <c r="AP61" i="39"/>
  <c r="AP52" i="39"/>
  <c r="AP73" i="39"/>
  <c r="AK19" i="39"/>
  <c r="AK41" i="39"/>
  <c r="AQ50" i="39"/>
  <c r="AQ36" i="39"/>
  <c r="AL52" i="39"/>
  <c r="AK28" i="39"/>
  <c r="AL106" i="39"/>
  <c r="AM41" i="39"/>
  <c r="AK30" i="39"/>
  <c r="AM47" i="39"/>
  <c r="AM100" i="39"/>
  <c r="AP63" i="39"/>
  <c r="AK104" i="39"/>
  <c r="Z23" i="42"/>
  <c r="Z18" i="46"/>
  <c r="R110" i="45"/>
  <c r="T110" i="45" s="1"/>
  <c r="V110" i="45" s="1"/>
  <c r="AF110" i="45" s="1"/>
  <c r="AA49" i="44"/>
  <c r="AB49" i="44" s="1"/>
  <c r="AL131" i="39"/>
  <c r="AK43" i="39"/>
  <c r="AM39" i="39"/>
  <c r="AL24" i="39"/>
  <c r="AM134" i="39"/>
  <c r="AM99" i="39"/>
  <c r="AM24" i="39"/>
  <c r="AK124" i="39"/>
  <c r="AM18" i="39"/>
  <c r="AF85" i="39"/>
  <c r="AE70" i="39"/>
  <c r="AP101" i="39"/>
  <c r="AP37" i="39"/>
  <c r="AP125" i="39"/>
  <c r="AQ78" i="39"/>
  <c r="AM43" i="39"/>
  <c r="AL39" i="39"/>
  <c r="AF46" i="39"/>
  <c r="AL66" i="39"/>
  <c r="AK94" i="39"/>
  <c r="AM15" i="39"/>
  <c r="AD26" i="39"/>
  <c r="AD10" i="39"/>
  <c r="AF34" i="39"/>
  <c r="AM131" i="39"/>
  <c r="AK27" i="39"/>
  <c r="AK15" i="39"/>
  <c r="AE26" i="39"/>
  <c r="AE38" i="39"/>
  <c r="AD30" i="39"/>
  <c r="AP134" i="39"/>
  <c r="AK134" i="39"/>
  <c r="AL108" i="39"/>
  <c r="AK52" i="39"/>
  <c r="AK103" i="39"/>
  <c r="AF15" i="39"/>
  <c r="AE83" i="39"/>
  <c r="AD23" i="39"/>
  <c r="AF77" i="39"/>
  <c r="AD134" i="39"/>
  <c r="AB22" i="42"/>
  <c r="AC22" i="42" s="1"/>
  <c r="Z10" i="46"/>
  <c r="Z27" i="44"/>
  <c r="H25" i="42"/>
  <c r="I25" i="42" s="1"/>
  <c r="J25" i="42" s="1"/>
  <c r="K25" i="42" s="1"/>
  <c r="L25" i="42" s="1"/>
  <c r="M25" i="42" s="1"/>
  <c r="N25" i="42" s="1"/>
  <c r="Z17" i="42"/>
  <c r="H136" i="45"/>
  <c r="AH136" i="45" s="1"/>
  <c r="AP81" i="45"/>
  <c r="G136" i="45"/>
  <c r="AQ43" i="39"/>
  <c r="AM10" i="39"/>
  <c r="AE50" i="39"/>
  <c r="AL90" i="39"/>
  <c r="AE85" i="39"/>
  <c r="AD91" i="39"/>
  <c r="AL127" i="45"/>
  <c r="AM67" i="39"/>
  <c r="AK34" i="39"/>
  <c r="AP80" i="39"/>
  <c r="AP77" i="39"/>
  <c r="AM27" i="39"/>
  <c r="AP59" i="39"/>
  <c r="AK115" i="39"/>
  <c r="AF23" i="39"/>
  <c r="Z15" i="46"/>
  <c r="AM82" i="45"/>
  <c r="I116" i="45"/>
  <c r="AK39" i="39"/>
  <c r="AL60" i="39"/>
  <c r="AB15" i="44"/>
  <c r="AK86" i="39"/>
  <c r="AM114" i="39"/>
  <c r="AK10" i="39"/>
  <c r="AL91" i="39"/>
  <c r="AM12" i="39"/>
  <c r="AL123" i="39"/>
  <c r="AP39" i="39"/>
  <c r="AM92" i="39"/>
  <c r="AD35" i="39"/>
  <c r="AE47" i="39"/>
  <c r="AF87" i="39"/>
  <c r="AP91" i="39"/>
  <c r="Z24" i="46"/>
  <c r="AI64" i="45"/>
  <c r="AQ75" i="45"/>
  <c r="AK99" i="39"/>
  <c r="AK56" i="39"/>
  <c r="AK24" i="39"/>
  <c r="AQ114" i="39"/>
  <c r="AP67" i="39"/>
  <c r="AL134" i="39"/>
  <c r="AM52" i="39"/>
  <c r="AL76" i="39"/>
  <c r="AP38" i="39"/>
  <c r="AL34" i="39"/>
  <c r="AM96" i="39"/>
  <c r="AF35" i="39"/>
  <c r="AE91" i="39"/>
  <c r="AD15" i="39"/>
  <c r="AE87" i="39"/>
  <c r="AB46" i="44"/>
  <c r="AJ120" i="45"/>
  <c r="AO120" i="45" s="1"/>
  <c r="AR120" i="45" s="1"/>
  <c r="AR82" i="45"/>
  <c r="AH9" i="52"/>
  <c r="AK82" i="39"/>
  <c r="AF38" i="39"/>
  <c r="AD55" i="39"/>
  <c r="AL67" i="39"/>
  <c r="AP119" i="39"/>
  <c r="AL72" i="39"/>
  <c r="AM91" i="39"/>
  <c r="AM128" i="39"/>
  <c r="AM34" i="39"/>
  <c r="AK119" i="39"/>
  <c r="AP54" i="39"/>
  <c r="P49" i="44"/>
  <c r="AP82" i="45"/>
  <c r="AP109" i="45"/>
  <c r="AK47" i="39"/>
  <c r="AL115" i="39"/>
  <c r="AK122" i="39"/>
  <c r="AK20" i="39"/>
  <c r="AL10" i="39"/>
  <c r="AL122" i="39"/>
  <c r="Y18" i="42"/>
  <c r="Z18" i="42" s="1"/>
  <c r="AB45" i="44"/>
  <c r="AQ109" i="45"/>
  <c r="AP107" i="45"/>
  <c r="AM63" i="39"/>
  <c r="AQ107" i="45"/>
  <c r="AM49" i="39"/>
  <c r="AM115" i="39"/>
  <c r="AB42" i="44"/>
  <c r="AF9" i="39"/>
  <c r="AM106" i="39"/>
  <c r="AD49" i="39"/>
  <c r="AL104" i="39"/>
  <c r="AL38" i="39"/>
  <c r="AK68" i="39"/>
  <c r="AK22" i="39"/>
  <c r="I9" i="52"/>
  <c r="AE7" i="52"/>
  <c r="AL98" i="39"/>
  <c r="AL114" i="39"/>
  <c r="AF9" i="52"/>
  <c r="AD13" i="39"/>
  <c r="AK106" i="39"/>
  <c r="AL82" i="39"/>
  <c r="AM26" i="39"/>
  <c r="H27" i="46"/>
  <c r="AM130" i="39"/>
  <c r="M9" i="52"/>
  <c r="AI9" i="52" s="1"/>
  <c r="AI7" i="52"/>
  <c r="AF7" i="52"/>
  <c r="AE28" i="39"/>
  <c r="AK133" i="39"/>
  <c r="AM82" i="39"/>
  <c r="AD120" i="39"/>
  <c r="D9" i="52"/>
  <c r="AK50" i="39"/>
  <c r="AM36" i="39"/>
  <c r="AL56" i="39"/>
  <c r="E7" i="52"/>
  <c r="AM90" i="39"/>
  <c r="AL124" i="39"/>
  <c r="AB44" i="44"/>
  <c r="AB43" i="44"/>
  <c r="AM74" i="39"/>
  <c r="AL18" i="39"/>
  <c r="AE61" i="45"/>
  <c r="AD61" i="45"/>
  <c r="AG7" i="33"/>
  <c r="AH7" i="33"/>
  <c r="W9" i="33"/>
  <c r="AI7" i="33"/>
  <c r="X9" i="33"/>
  <c r="AK78" i="39"/>
  <c r="AL57" i="39"/>
  <c r="AL130" i="39"/>
  <c r="AE106" i="39"/>
  <c r="AK36" i="39"/>
  <c r="AM23" i="39"/>
  <c r="AL83" i="39"/>
  <c r="AL107" i="39"/>
  <c r="AK60" i="39"/>
  <c r="AD12" i="39"/>
  <c r="AM107" i="39"/>
  <c r="AM98" i="39"/>
  <c r="AE77" i="39"/>
  <c r="AE63" i="39"/>
  <c r="AF130" i="39"/>
  <c r="AD19" i="39"/>
  <c r="AK11" i="39"/>
  <c r="AM126" i="39"/>
  <c r="AK59" i="39"/>
  <c r="AF66" i="39"/>
  <c r="AL26" i="39"/>
  <c r="AL119" i="39"/>
  <c r="AD66" i="39"/>
  <c r="AE36" i="39"/>
  <c r="AK70" i="39"/>
  <c r="AK98" i="39"/>
  <c r="AF106" i="39"/>
  <c r="AD20" i="39"/>
  <c r="AM25" i="39"/>
  <c r="AF29" i="39"/>
  <c r="AL75" i="39"/>
  <c r="AM119" i="39"/>
  <c r="AM68" i="39"/>
  <c r="AO130" i="45"/>
  <c r="AQ130" i="45" s="1"/>
  <c r="AA21" i="44"/>
  <c r="AB21" i="44" s="1"/>
  <c r="AE32" i="44"/>
  <c r="AB39" i="44"/>
  <c r="AA26" i="44"/>
  <c r="AB26" i="44" s="1"/>
  <c r="AE37" i="44"/>
  <c r="L31" i="34"/>
  <c r="AD31" i="34" s="1"/>
  <c r="AD36" i="34" s="1"/>
  <c r="G51" i="12"/>
  <c r="AB11" i="44"/>
  <c r="AE11" i="44"/>
  <c r="AP133" i="39"/>
  <c r="AM11" i="39"/>
  <c r="AE20" i="39"/>
  <c r="AK74" i="39"/>
  <c r="AK90" i="39"/>
  <c r="AD132" i="39"/>
  <c r="AM66" i="39"/>
  <c r="AD123" i="39"/>
  <c r="AL50" i="39"/>
  <c r="AD54" i="39"/>
  <c r="AE119" i="39"/>
  <c r="AL30" i="39"/>
  <c r="AD67" i="39"/>
  <c r="Z16" i="46"/>
  <c r="AO129" i="45"/>
  <c r="AQ129" i="45" s="1"/>
  <c r="Z17" i="46"/>
  <c r="AO125" i="45"/>
  <c r="AQ125" i="45" s="1"/>
  <c r="AO69" i="45"/>
  <c r="AR69" i="45" s="1"/>
  <c r="Q88" i="45"/>
  <c r="AO102" i="45"/>
  <c r="AP102" i="45" s="1"/>
  <c r="AO77" i="45"/>
  <c r="AP77" i="45" s="1"/>
  <c r="AB48" i="44"/>
  <c r="AE48" i="44"/>
  <c r="AA19" i="44"/>
  <c r="AE30" i="44"/>
  <c r="AB47" i="44"/>
  <c r="AE47" i="44"/>
  <c r="AA24" i="44"/>
  <c r="AB24" i="44" s="1"/>
  <c r="AE35" i="44"/>
  <c r="AA18" i="43"/>
  <c r="AD18" i="43"/>
  <c r="AA12" i="43"/>
  <c r="AD12" i="43"/>
  <c r="AB32" i="44"/>
  <c r="AA22" i="44"/>
  <c r="AB22" i="44" s="1"/>
  <c r="AE33" i="44"/>
  <c r="AF40" i="45"/>
  <c r="AO90" i="45"/>
  <c r="AQ90" i="45" s="1"/>
  <c r="N30" i="47"/>
  <c r="N29" i="47"/>
  <c r="O22" i="47" s="1"/>
  <c r="O29" i="47" s="1"/>
  <c r="F136" i="45"/>
  <c r="I12" i="46"/>
  <c r="AL11" i="39"/>
  <c r="AO25" i="45"/>
  <c r="AR25" i="45" s="1"/>
  <c r="AB7" i="44"/>
  <c r="AE7" i="44"/>
  <c r="AF25" i="39"/>
  <c r="AO134" i="45"/>
  <c r="AR134" i="45" s="1"/>
  <c r="AB40" i="44"/>
  <c r="AE40" i="44"/>
  <c r="AB13" i="44"/>
  <c r="AE13" i="44"/>
  <c r="AO127" i="45"/>
  <c r="AB6" i="44"/>
  <c r="AE6" i="44"/>
  <c r="AA13" i="43"/>
  <c r="AD13" i="43"/>
  <c r="AF59" i="39"/>
  <c r="AM35" i="39"/>
  <c r="AO121" i="45"/>
  <c r="AQ121" i="45" s="1"/>
  <c r="AO54" i="45"/>
  <c r="AR54" i="45" s="1"/>
  <c r="AA17" i="44"/>
  <c r="AB17" i="44" s="1"/>
  <c r="AE28" i="44"/>
  <c r="AB31" i="44"/>
  <c r="AA20" i="44"/>
  <c r="AB20" i="44" s="1"/>
  <c r="AE31" i="44"/>
  <c r="AD65" i="45"/>
  <c r="AB37" i="44"/>
  <c r="AA18" i="44"/>
  <c r="AB18" i="44" s="1"/>
  <c r="AE29" i="44"/>
  <c r="L136" i="45"/>
  <c r="AM127" i="45"/>
  <c r="S7" i="45"/>
  <c r="AK127" i="45"/>
  <c r="AA14" i="43"/>
  <c r="AD14" i="43"/>
  <c r="E29" i="47"/>
  <c r="E30" i="47" s="1"/>
  <c r="D30" i="47"/>
  <c r="X27" i="44"/>
  <c r="Y27" i="44" s="1"/>
  <c r="AB19" i="44"/>
  <c r="AE131" i="39"/>
  <c r="AO113" i="45"/>
  <c r="AQ113" i="45" s="1"/>
  <c r="AA11" i="43"/>
  <c r="AD11" i="43"/>
  <c r="AO10" i="45"/>
  <c r="AP10" i="45" s="1"/>
  <c r="AO22" i="45"/>
  <c r="AR22" i="45" s="1"/>
  <c r="AO94" i="45"/>
  <c r="AR94" i="45" s="1"/>
  <c r="AD36" i="39"/>
  <c r="AM50" i="39"/>
  <c r="AE13" i="39"/>
  <c r="R8" i="39"/>
  <c r="T8" i="39" s="1"/>
  <c r="V8" i="39" s="1"/>
  <c r="AP41" i="39"/>
  <c r="AM22" i="39"/>
  <c r="AF45" i="39"/>
  <c r="AF37" i="39"/>
  <c r="AM40" i="39"/>
  <c r="AF123" i="39"/>
  <c r="AM112" i="39"/>
  <c r="AM83" i="39"/>
  <c r="AF51" i="39"/>
  <c r="AE54" i="39"/>
  <c r="AM30" i="39"/>
  <c r="AL88" i="39"/>
  <c r="AM129" i="39"/>
  <c r="AQ76" i="39"/>
  <c r="AK14" i="39"/>
  <c r="AD28" i="39"/>
  <c r="AE45" i="39"/>
  <c r="AK49" i="39"/>
  <c r="AD59" i="39"/>
  <c r="AL40" i="39"/>
  <c r="AF57" i="39"/>
  <c r="AK66" i="39"/>
  <c r="AK114" i="39"/>
  <c r="AM64" i="39"/>
  <c r="AM124" i="39"/>
  <c r="AD131" i="39"/>
  <c r="AM104" i="39"/>
  <c r="AK125" i="39"/>
  <c r="AK57" i="39"/>
  <c r="AM16" i="39"/>
  <c r="AO114" i="45"/>
  <c r="AQ114" i="45" s="1"/>
  <c r="AA23" i="44"/>
  <c r="AB23" i="44" s="1"/>
  <c r="AE34" i="44"/>
  <c r="AB9" i="44"/>
  <c r="AE9" i="44"/>
  <c r="AB41" i="44"/>
  <c r="AE41" i="44"/>
  <c r="AB29" i="44"/>
  <c r="AA15" i="43"/>
  <c r="AD15" i="43"/>
  <c r="AO14" i="45"/>
  <c r="AR14" i="45" s="1"/>
  <c r="AJ43" i="45"/>
  <c r="AO43" i="45" s="1"/>
  <c r="AP43" i="45" s="1"/>
  <c r="AO74" i="45"/>
  <c r="AQ74" i="45" s="1"/>
  <c r="AO50" i="45"/>
  <c r="AR50" i="45" s="1"/>
  <c r="I6" i="45"/>
  <c r="I30" i="45"/>
  <c r="AK67" i="39"/>
  <c r="AL35" i="39"/>
  <c r="F53" i="12"/>
  <c r="AE36" i="44"/>
  <c r="O27" i="44"/>
  <c r="P27" i="44" s="1"/>
  <c r="AB14" i="44"/>
  <c r="AA25" i="44"/>
  <c r="AB25" i="44" s="1"/>
  <c r="Y20" i="42"/>
  <c r="AB20" i="42" s="1"/>
  <c r="AC20" i="42" s="1"/>
  <c r="Z9" i="42"/>
  <c r="Z16" i="42"/>
  <c r="Y11" i="42"/>
  <c r="Z11" i="42" s="1"/>
  <c r="N17" i="43"/>
  <c r="N20" i="43" s="1"/>
  <c r="N21" i="43" s="1"/>
  <c r="O21" i="43" s="1"/>
  <c r="AA7" i="43"/>
  <c r="Z8" i="43"/>
  <c r="AA8" i="43" s="1"/>
  <c r="AA10" i="43"/>
  <c r="AI47" i="45"/>
  <c r="AD77" i="45"/>
  <c r="AK53" i="45"/>
  <c r="AK49" i="45"/>
  <c r="AL49" i="45"/>
  <c r="AF29" i="45"/>
  <c r="AK21" i="45"/>
  <c r="AD29" i="45"/>
  <c r="AK13" i="45"/>
  <c r="AM60" i="45"/>
  <c r="AL18" i="45"/>
  <c r="AQ118" i="45"/>
  <c r="AP118" i="45"/>
  <c r="AK101" i="45"/>
  <c r="AP67" i="45"/>
  <c r="AQ67" i="45"/>
  <c r="AR67" i="45"/>
  <c r="AP98" i="45"/>
  <c r="AQ98" i="45"/>
  <c r="AR61" i="45"/>
  <c r="AQ61" i="45"/>
  <c r="AP61" i="45"/>
  <c r="AP92" i="45"/>
  <c r="AQ92" i="45"/>
  <c r="AR92" i="45"/>
  <c r="AQ73" i="45"/>
  <c r="AR73" i="45"/>
  <c r="AP8" i="45"/>
  <c r="AR8" i="45"/>
  <c r="AQ8" i="45"/>
  <c r="AP15" i="45"/>
  <c r="AQ15" i="45"/>
  <c r="AR15" i="45"/>
  <c r="AQ86" i="45"/>
  <c r="AR86" i="45"/>
  <c r="AQ51" i="45"/>
  <c r="AP51" i="45"/>
  <c r="AR51" i="45"/>
  <c r="AR133" i="45"/>
  <c r="AP133" i="45"/>
  <c r="AP66" i="45"/>
  <c r="AQ66" i="45"/>
  <c r="AP85" i="45"/>
  <c r="AQ85" i="45"/>
  <c r="AR85" i="45"/>
  <c r="AP59" i="45"/>
  <c r="AR59" i="45"/>
  <c r="AQ59" i="45"/>
  <c r="AQ42" i="45"/>
  <c r="AR42" i="45"/>
  <c r="AR19" i="45"/>
  <c r="AQ19" i="45"/>
  <c r="AP19" i="45"/>
  <c r="AR9" i="45"/>
  <c r="AP9" i="45"/>
  <c r="AQ9" i="45"/>
  <c r="AP80" i="45"/>
  <c r="AQ80" i="45"/>
  <c r="AR80" i="45"/>
  <c r="AR18" i="45"/>
  <c r="AP18" i="45"/>
  <c r="AR118" i="45"/>
  <c r="AK132" i="45"/>
  <c r="AP128" i="45"/>
  <c r="AR128" i="45"/>
  <c r="AQ128" i="45"/>
  <c r="AL124" i="45"/>
  <c r="AP115" i="45"/>
  <c r="AR115" i="45"/>
  <c r="AQ115" i="45"/>
  <c r="AP111" i="45"/>
  <c r="AR111" i="45"/>
  <c r="AQ111" i="45"/>
  <c r="AP103" i="45"/>
  <c r="AQ103" i="45"/>
  <c r="AR103" i="45"/>
  <c r="AQ99" i="45"/>
  <c r="AR99" i="45"/>
  <c r="AP99" i="45"/>
  <c r="AR65" i="45"/>
  <c r="AP65" i="45"/>
  <c r="AQ65" i="45"/>
  <c r="AF115" i="45"/>
  <c r="AR93" i="45"/>
  <c r="AQ93" i="45"/>
  <c r="AP93" i="45"/>
  <c r="AP46" i="45"/>
  <c r="AQ46" i="45"/>
  <c r="AQ72" i="45"/>
  <c r="AP72" i="45"/>
  <c r="AR72" i="45"/>
  <c r="AQ87" i="45"/>
  <c r="AR87" i="45"/>
  <c r="AP87" i="45"/>
  <c r="AP96" i="45"/>
  <c r="AR96" i="45"/>
  <c r="AQ96" i="45"/>
  <c r="AP89" i="45"/>
  <c r="AQ89" i="45"/>
  <c r="AR89" i="45"/>
  <c r="AP37" i="45"/>
  <c r="AQ37" i="45"/>
  <c r="AR37" i="45"/>
  <c r="AR17" i="45"/>
  <c r="AQ17" i="45"/>
  <c r="AP17" i="45"/>
  <c r="AR13" i="45"/>
  <c r="AP13" i="45"/>
  <c r="AQ13" i="45"/>
  <c r="AR53" i="45"/>
  <c r="AP53" i="45"/>
  <c r="AQ53" i="45"/>
  <c r="AQ38" i="45"/>
  <c r="AR38" i="45"/>
  <c r="AP33" i="45"/>
  <c r="AR33" i="45"/>
  <c r="AQ33" i="45"/>
  <c r="AQ34" i="45"/>
  <c r="AR34" i="45"/>
  <c r="AR21" i="45"/>
  <c r="AP21" i="45"/>
  <c r="AL92" i="45"/>
  <c r="AP71" i="45"/>
  <c r="AR71" i="45"/>
  <c r="AQ71" i="45"/>
  <c r="AP36" i="45"/>
  <c r="AR36" i="45"/>
  <c r="AQ36" i="45"/>
  <c r="AP60" i="45"/>
  <c r="AQ60" i="45"/>
  <c r="AR60" i="45"/>
  <c r="AR49" i="45"/>
  <c r="AP49" i="45"/>
  <c r="AQ49" i="45"/>
  <c r="AP73" i="45"/>
  <c r="AP38" i="45"/>
  <c r="AR46" i="45"/>
  <c r="AQ122" i="45"/>
  <c r="AP122" i="45"/>
  <c r="AK97" i="45"/>
  <c r="AM106" i="45"/>
  <c r="AP44" i="45"/>
  <c r="AQ44" i="45"/>
  <c r="AR44" i="45"/>
  <c r="AR63" i="45"/>
  <c r="AP63" i="45"/>
  <c r="AQ63" i="45"/>
  <c r="AQ48" i="45"/>
  <c r="AP48" i="45"/>
  <c r="AR48" i="45"/>
  <c r="AP41" i="45"/>
  <c r="AR41" i="45"/>
  <c r="AQ41" i="45"/>
  <c r="AQ11" i="45"/>
  <c r="AR11" i="45"/>
  <c r="AP11" i="45"/>
  <c r="AP27" i="45"/>
  <c r="AQ27" i="45"/>
  <c r="AR27" i="45"/>
  <c r="AR35" i="45"/>
  <c r="AQ35" i="45"/>
  <c r="AP35" i="45"/>
  <c r="AR98" i="45"/>
  <c r="AP112" i="45"/>
  <c r="AQ112" i="45"/>
  <c r="AR112" i="45"/>
  <c r="AP58" i="45"/>
  <c r="AQ58" i="45"/>
  <c r="AQ28" i="45"/>
  <c r="AR28" i="45"/>
  <c r="AP28" i="45"/>
  <c r="AR12" i="45"/>
  <c r="AQ12" i="45"/>
  <c r="AP12" i="45"/>
  <c r="AQ56" i="45"/>
  <c r="AP56" i="45"/>
  <c r="AR56" i="45"/>
  <c r="AM121" i="45"/>
  <c r="AR95" i="45"/>
  <c r="AP95" i="45"/>
  <c r="AQ95" i="45"/>
  <c r="AP86" i="45"/>
  <c r="AP42" i="45"/>
  <c r="AR135" i="45"/>
  <c r="AP135" i="45"/>
  <c r="AQ135" i="45"/>
  <c r="AR131" i="45"/>
  <c r="AP131" i="45"/>
  <c r="AQ131" i="45"/>
  <c r="AR123" i="45"/>
  <c r="AP123" i="45"/>
  <c r="AQ123" i="45"/>
  <c r="AR100" i="45"/>
  <c r="AQ100" i="45"/>
  <c r="AP100" i="45"/>
  <c r="AK68" i="45"/>
  <c r="AR119" i="45"/>
  <c r="AP119" i="45"/>
  <c r="AQ119" i="45"/>
  <c r="AD115" i="45"/>
  <c r="AP108" i="45"/>
  <c r="AQ108" i="45"/>
  <c r="AR108" i="45"/>
  <c r="AR45" i="45"/>
  <c r="AQ45" i="45"/>
  <c r="AP45" i="45"/>
  <c r="AQ76" i="45"/>
  <c r="AR76" i="45"/>
  <c r="AP76" i="45"/>
  <c r="AK86" i="45"/>
  <c r="AR23" i="45"/>
  <c r="AQ23" i="45"/>
  <c r="AP23" i="45"/>
  <c r="AP62" i="45"/>
  <c r="AQ62" i="45"/>
  <c r="AP55" i="45"/>
  <c r="AR55" i="45"/>
  <c r="AQ55" i="45"/>
  <c r="AR24" i="45"/>
  <c r="AP24" i="45"/>
  <c r="AQ24" i="45"/>
  <c r="AP31" i="45"/>
  <c r="AR31" i="45"/>
  <c r="AQ31" i="45"/>
  <c r="AP79" i="45"/>
  <c r="AR79" i="45"/>
  <c r="AQ79" i="45"/>
  <c r="AR105" i="45"/>
  <c r="AP105" i="45"/>
  <c r="AK19" i="45"/>
  <c r="AP29" i="45"/>
  <c r="AR29" i="45"/>
  <c r="AQ29" i="45"/>
  <c r="AP91" i="45"/>
  <c r="AQ91" i="45"/>
  <c r="AR91" i="45"/>
  <c r="AQ26" i="45"/>
  <c r="AR26" i="45"/>
  <c r="AM86" i="45"/>
  <c r="AL119" i="45"/>
  <c r="AR66" i="45"/>
  <c r="AQ133" i="45"/>
  <c r="AR122" i="45"/>
  <c r="AP34" i="45"/>
  <c r="AQ21" i="45"/>
  <c r="AR58" i="45"/>
  <c r="AQ18" i="45"/>
  <c r="AF129" i="45"/>
  <c r="AE82" i="45"/>
  <c r="AD68" i="45"/>
  <c r="AL39" i="45"/>
  <c r="AK25" i="45"/>
  <c r="AD111" i="45"/>
  <c r="AK63" i="45"/>
  <c r="R7" i="45"/>
  <c r="T7" i="45" s="1"/>
  <c r="V7" i="45" s="1"/>
  <c r="AE7" i="45" s="1"/>
  <c r="AI20" i="45"/>
  <c r="AK82" i="45"/>
  <c r="AE122" i="45"/>
  <c r="AK77" i="45"/>
  <c r="AL82" i="45"/>
  <c r="AM24" i="45"/>
  <c r="AL34" i="45"/>
  <c r="AD36" i="45"/>
  <c r="AI7" i="45"/>
  <c r="AM100" i="45"/>
  <c r="AF122" i="45"/>
  <c r="AK119" i="45"/>
  <c r="AK67" i="45"/>
  <c r="AE103" i="45"/>
  <c r="AM73" i="45"/>
  <c r="AF99" i="45"/>
  <c r="AD79" i="45"/>
  <c r="AF15" i="45"/>
  <c r="AD103" i="45"/>
  <c r="AM119" i="45"/>
  <c r="AF111" i="45"/>
  <c r="AL11" i="45"/>
  <c r="AM125" i="45"/>
  <c r="AE90" i="45"/>
  <c r="AK96" i="45"/>
  <c r="AF119" i="45"/>
  <c r="AD46" i="45"/>
  <c r="AK39" i="45"/>
  <c r="AE21" i="45"/>
  <c r="AF80" i="45"/>
  <c r="AE74" i="45"/>
  <c r="AF90" i="45"/>
  <c r="AD92" i="45"/>
  <c r="AK128" i="45"/>
  <c r="AL103" i="45"/>
  <c r="AK60" i="45"/>
  <c r="AF81" i="45"/>
  <c r="AK18" i="45"/>
  <c r="AF22" i="45"/>
  <c r="AF101" i="45"/>
  <c r="AL118" i="45"/>
  <c r="AK84" i="45"/>
  <c r="AF76" i="45"/>
  <c r="AD22" i="45"/>
  <c r="AM18" i="45"/>
  <c r="AL35" i="45"/>
  <c r="AD76" i="45"/>
  <c r="AE72" i="45"/>
  <c r="AK80" i="45"/>
  <c r="AK131" i="45"/>
  <c r="AM96" i="45"/>
  <c r="AD49" i="45"/>
  <c r="AD93" i="45"/>
  <c r="AF77" i="45"/>
  <c r="AE79" i="45"/>
  <c r="AE68" i="45"/>
  <c r="AL60" i="45"/>
  <c r="AF25" i="45"/>
  <c r="AF21" i="45"/>
  <c r="AD101" i="45"/>
  <c r="S126" i="45"/>
  <c r="AM12" i="45"/>
  <c r="AL21" i="45"/>
  <c r="AB136" i="45"/>
  <c r="Q70" i="45"/>
  <c r="AF49" i="45"/>
  <c r="AF93" i="45"/>
  <c r="AL84" i="45"/>
  <c r="AF46" i="45"/>
  <c r="AD25" i="45"/>
  <c r="AM68" i="45"/>
  <c r="AL10" i="45"/>
  <c r="R20" i="45"/>
  <c r="T20" i="45" s="1"/>
  <c r="V20" i="45" s="1"/>
  <c r="AE20" i="45" s="1"/>
  <c r="R83" i="45"/>
  <c r="T83" i="45" s="1"/>
  <c r="V83" i="45" s="1"/>
  <c r="AF83" i="45" s="1"/>
  <c r="AK29" i="45"/>
  <c r="AM128" i="45"/>
  <c r="AK121" i="45"/>
  <c r="AM107" i="45"/>
  <c r="AK59" i="45"/>
  <c r="AE65" i="45"/>
  <c r="AK35" i="45"/>
  <c r="AK14" i="45"/>
  <c r="AJ57" i="45"/>
  <c r="AO57" i="45" s="1"/>
  <c r="AD129" i="45"/>
  <c r="AM67" i="45"/>
  <c r="AE92" i="45"/>
  <c r="AD73" i="45"/>
  <c r="AK11" i="45"/>
  <c r="AD125" i="45"/>
  <c r="AM135" i="45"/>
  <c r="AM72" i="45"/>
  <c r="AM38" i="45"/>
  <c r="AD80" i="45"/>
  <c r="AF66" i="45"/>
  <c r="AM63" i="45"/>
  <c r="AK56" i="45"/>
  <c r="S47" i="45"/>
  <c r="AL27" i="45"/>
  <c r="AM102" i="45"/>
  <c r="AI52" i="45"/>
  <c r="AK112" i="45"/>
  <c r="AF73" i="45"/>
  <c r="AL38" i="45"/>
  <c r="AL31" i="45"/>
  <c r="AL25" i="45"/>
  <c r="AM14" i="45"/>
  <c r="AD119" i="45"/>
  <c r="AM103" i="45"/>
  <c r="AM29" i="45"/>
  <c r="AL19" i="45"/>
  <c r="AM9" i="45"/>
  <c r="S20" i="45"/>
  <c r="R88" i="45"/>
  <c r="T88" i="45" s="1"/>
  <c r="V88" i="45" s="1"/>
  <c r="AE88" i="45" s="1"/>
  <c r="AM46" i="45"/>
  <c r="AF72" i="45"/>
  <c r="AL29" i="45"/>
  <c r="W136" i="45"/>
  <c r="AF82" i="45"/>
  <c r="AK27" i="45"/>
  <c r="AM112" i="45"/>
  <c r="AK103" i="45"/>
  <c r="AM132" i="45"/>
  <c r="AD66" i="45"/>
  <c r="AL55" i="45"/>
  <c r="AL86" i="45"/>
  <c r="AK34" i="45"/>
  <c r="AE97" i="45"/>
  <c r="AM21" i="45"/>
  <c r="AK115" i="45"/>
  <c r="AL125" i="45"/>
  <c r="AK100" i="45"/>
  <c r="AM101" i="45"/>
  <c r="AL56" i="45"/>
  <c r="AM55" i="45"/>
  <c r="AK133" i="45"/>
  <c r="AL111" i="45"/>
  <c r="Q83" i="45"/>
  <c r="AK107" i="45"/>
  <c r="AK65" i="45"/>
  <c r="AM59" i="45"/>
  <c r="AF97" i="45"/>
  <c r="AM34" i="45"/>
  <c r="AD133" i="45"/>
  <c r="AK113" i="45"/>
  <c r="AK124" i="45"/>
  <c r="AK102" i="45"/>
  <c r="AL129" i="45"/>
  <c r="AK106" i="45"/>
  <c r="AL63" i="45"/>
  <c r="AL59" i="45"/>
  <c r="AK122" i="45"/>
  <c r="AF94" i="45"/>
  <c r="AJ78" i="45"/>
  <c r="AO78" i="45" s="1"/>
  <c r="AD74" i="45"/>
  <c r="AM56" i="45"/>
  <c r="AM54" i="45"/>
  <c r="P30" i="45"/>
  <c r="Q7" i="52" s="1"/>
  <c r="S110" i="45"/>
  <c r="S83" i="45"/>
  <c r="AD99" i="45"/>
  <c r="AE15" i="45"/>
  <c r="AE11" i="45"/>
  <c r="AE125" i="45"/>
  <c r="AM97" i="45"/>
  <c r="AD81" i="45"/>
  <c r="AK38" i="45"/>
  <c r="AM35" i="45"/>
  <c r="AK46" i="45"/>
  <c r="AF36" i="45"/>
  <c r="AM80" i="45"/>
  <c r="AL80" i="45"/>
  <c r="AF133" i="45"/>
  <c r="R47" i="45"/>
  <c r="T47" i="45" s="1"/>
  <c r="V47" i="45" s="1"/>
  <c r="AE47" i="45" s="1"/>
  <c r="AK12" i="45"/>
  <c r="AK69" i="45"/>
  <c r="AL132" i="45"/>
  <c r="AJ117" i="45"/>
  <c r="AO117" i="45" s="1"/>
  <c r="AL106" i="45"/>
  <c r="AE94" i="45"/>
  <c r="AK55" i="45"/>
  <c r="AL23" i="45"/>
  <c r="AK15" i="45"/>
  <c r="AD11" i="45"/>
  <c r="AL13" i="45"/>
  <c r="AJ16" i="45"/>
  <c r="AO16" i="45" s="1"/>
  <c r="AC6" i="45"/>
  <c r="O8" i="52" s="1"/>
  <c r="Z8" i="52" s="1"/>
  <c r="Z21" i="42"/>
  <c r="N20" i="42"/>
  <c r="Z8" i="42"/>
  <c r="Y19" i="42"/>
  <c r="Z10" i="42"/>
  <c r="AE70" i="45"/>
  <c r="AF70" i="45"/>
  <c r="AD70" i="45"/>
  <c r="AM123" i="45"/>
  <c r="AL123" i="45"/>
  <c r="AJ126" i="45"/>
  <c r="AO126" i="45" s="1"/>
  <c r="AF96" i="45"/>
  <c r="AD96" i="45"/>
  <c r="AE96" i="45"/>
  <c r="AL50" i="45"/>
  <c r="AK50" i="45"/>
  <c r="AM50" i="45"/>
  <c r="AL98" i="45"/>
  <c r="AM45" i="45"/>
  <c r="AL45" i="45"/>
  <c r="AK76" i="45"/>
  <c r="AM87" i="45"/>
  <c r="AL87" i="45"/>
  <c r="AM85" i="45"/>
  <c r="AL85" i="45"/>
  <c r="AK108" i="45"/>
  <c r="AM108" i="45"/>
  <c r="AL108" i="45"/>
  <c r="AD35" i="45"/>
  <c r="AF35" i="45"/>
  <c r="AE35" i="45"/>
  <c r="AL26" i="45"/>
  <c r="AK26" i="45"/>
  <c r="AM26" i="45"/>
  <c r="Q104" i="45"/>
  <c r="R104" i="45"/>
  <c r="T104" i="45" s="1"/>
  <c r="V104" i="45" s="1"/>
  <c r="S104" i="45"/>
  <c r="AK28" i="45"/>
  <c r="AD18" i="45"/>
  <c r="AE18" i="45"/>
  <c r="AF18" i="45"/>
  <c r="AE23" i="45"/>
  <c r="AD23" i="45"/>
  <c r="AF23" i="45"/>
  <c r="AM66" i="45"/>
  <c r="AE37" i="45"/>
  <c r="AF37" i="45"/>
  <c r="AD37" i="45"/>
  <c r="AL17" i="45"/>
  <c r="AD114" i="45"/>
  <c r="AF114" i="45"/>
  <c r="AE114" i="45"/>
  <c r="AK73" i="45"/>
  <c r="AL48" i="45"/>
  <c r="AC30" i="45"/>
  <c r="Q8" i="52" s="1"/>
  <c r="AB8" i="52" s="1"/>
  <c r="AK45" i="45"/>
  <c r="AM28" i="45"/>
  <c r="AE26" i="45"/>
  <c r="AF26" i="45"/>
  <c r="AD26" i="45"/>
  <c r="Q32" i="45"/>
  <c r="R32" i="45"/>
  <c r="T32" i="45" s="1"/>
  <c r="V32" i="45" s="1"/>
  <c r="S32" i="45"/>
  <c r="AD106" i="45"/>
  <c r="AF106" i="45"/>
  <c r="AE106" i="45"/>
  <c r="AD123" i="45"/>
  <c r="AF123" i="45"/>
  <c r="AE123" i="45"/>
  <c r="AJ104" i="45"/>
  <c r="AO104" i="45" s="1"/>
  <c r="AL91" i="45"/>
  <c r="AM91" i="45"/>
  <c r="AK91" i="45"/>
  <c r="AK134" i="45"/>
  <c r="AL93" i="45"/>
  <c r="AM93" i="45"/>
  <c r="AK93" i="45"/>
  <c r="AF55" i="45"/>
  <c r="AD55" i="45"/>
  <c r="AE55" i="45"/>
  <c r="AM129" i="45"/>
  <c r="AE75" i="45"/>
  <c r="AF75" i="45"/>
  <c r="AD75" i="45"/>
  <c r="R64" i="45"/>
  <c r="T64" i="45" s="1"/>
  <c r="V64" i="45" s="1"/>
  <c r="Q64" i="45"/>
  <c r="S64" i="45"/>
  <c r="AE42" i="45"/>
  <c r="AF42" i="45"/>
  <c r="AD42" i="45"/>
  <c r="AM81" i="45"/>
  <c r="AL81" i="45"/>
  <c r="AK81" i="45"/>
  <c r="AM76" i="45"/>
  <c r="AM62" i="45"/>
  <c r="AL62" i="45"/>
  <c r="AK62" i="45"/>
  <c r="S52" i="45"/>
  <c r="R52" i="45"/>
  <c r="T52" i="45" s="1"/>
  <c r="V52" i="45" s="1"/>
  <c r="Q52" i="45"/>
  <c r="AF31" i="45"/>
  <c r="AD31" i="45"/>
  <c r="AE31" i="45"/>
  <c r="AE41" i="45"/>
  <c r="AF41" i="45"/>
  <c r="AD41" i="45"/>
  <c r="AK31" i="45"/>
  <c r="AD13" i="45"/>
  <c r="AE13" i="45"/>
  <c r="AF13" i="45"/>
  <c r="AK10" i="45"/>
  <c r="AD19" i="45"/>
  <c r="AE19" i="45"/>
  <c r="AF19" i="45"/>
  <c r="AD14" i="45"/>
  <c r="AE14" i="45"/>
  <c r="AF14" i="45"/>
  <c r="AD10" i="45"/>
  <c r="AE10" i="45"/>
  <c r="AF10" i="45"/>
  <c r="AE50" i="45"/>
  <c r="AF50" i="45"/>
  <c r="AD50" i="45"/>
  <c r="AK24" i="45"/>
  <c r="Q57" i="45"/>
  <c r="R57" i="45"/>
  <c r="T57" i="45" s="1"/>
  <c r="V57" i="45" s="1"/>
  <c r="S57" i="45"/>
  <c r="AD45" i="45"/>
  <c r="AF45" i="45"/>
  <c r="AE45" i="45"/>
  <c r="AL28" i="45"/>
  <c r="AJ20" i="45"/>
  <c r="AO20" i="45" s="1"/>
  <c r="AD8" i="45"/>
  <c r="AE8" i="45"/>
  <c r="AF8" i="45"/>
  <c r="AG6" i="45"/>
  <c r="AI6" i="45" s="1"/>
  <c r="AL24" i="45"/>
  <c r="AI32" i="45"/>
  <c r="AM8" i="45"/>
  <c r="AM15" i="45"/>
  <c r="AL128" i="45"/>
  <c r="Z14" i="46"/>
  <c r="Y25" i="46"/>
  <c r="Z25" i="46" s="1"/>
  <c r="AC19" i="46"/>
  <c r="Z19" i="46"/>
  <c r="AD131" i="45"/>
  <c r="AF131" i="45"/>
  <c r="AE131" i="45"/>
  <c r="Z21" i="46"/>
  <c r="AM130" i="45"/>
  <c r="AK125" i="45"/>
  <c r="AL121" i="45"/>
  <c r="AM118" i="45"/>
  <c r="AM109" i="45"/>
  <c r="AL109" i="45"/>
  <c r="AK109" i="45"/>
  <c r="AM105" i="45"/>
  <c r="AL105" i="45"/>
  <c r="AK105" i="45"/>
  <c r="AF102" i="45"/>
  <c r="AD102" i="45"/>
  <c r="AE102" i="45"/>
  <c r="AK98" i="45"/>
  <c r="AD132" i="45"/>
  <c r="AF132" i="45"/>
  <c r="AE132" i="45"/>
  <c r="AD127" i="45"/>
  <c r="AF127" i="45"/>
  <c r="AE127" i="45"/>
  <c r="AL95" i="45"/>
  <c r="AM95" i="45"/>
  <c r="AK95" i="45"/>
  <c r="AD124" i="45"/>
  <c r="AF124" i="45"/>
  <c r="AE124" i="45"/>
  <c r="AL101" i="45"/>
  <c r="AL74" i="45"/>
  <c r="AK74" i="45"/>
  <c r="AM74" i="45"/>
  <c r="AL68" i="45"/>
  <c r="AF54" i="45"/>
  <c r="AD54" i="45"/>
  <c r="AE54" i="45"/>
  <c r="AL135" i="45"/>
  <c r="AK129" i="45"/>
  <c r="AK87" i="45"/>
  <c r="AL71" i="45"/>
  <c r="AM71" i="45"/>
  <c r="AK71" i="45"/>
  <c r="AE63" i="45"/>
  <c r="AD63" i="45"/>
  <c r="AF63" i="45"/>
  <c r="AM122" i="45"/>
  <c r="AD87" i="45"/>
  <c r="AF87" i="45"/>
  <c r="AE87" i="45"/>
  <c r="AK72" i="45"/>
  <c r="AK54" i="45"/>
  <c r="AL53" i="45"/>
  <c r="AL133" i="45"/>
  <c r="AM114" i="45"/>
  <c r="AE95" i="45"/>
  <c r="AD95" i="45"/>
  <c r="AF95" i="45"/>
  <c r="AD86" i="45"/>
  <c r="AE86" i="45"/>
  <c r="AF86" i="45"/>
  <c r="AD84" i="45"/>
  <c r="AE84" i="45"/>
  <c r="AF84" i="45"/>
  <c r="AL115" i="45"/>
  <c r="AM111" i="45"/>
  <c r="AL96" i="45"/>
  <c r="AL76" i="45"/>
  <c r="AL72" i="45"/>
  <c r="AE51" i="45"/>
  <c r="AF51" i="45"/>
  <c r="AD51" i="45"/>
  <c r="AD39" i="45"/>
  <c r="AF39" i="45"/>
  <c r="AE39" i="45"/>
  <c r="AL112" i="45"/>
  <c r="AM77" i="45"/>
  <c r="AL44" i="45"/>
  <c r="AI43" i="45"/>
  <c r="AM31" i="45"/>
  <c r="AM27" i="45"/>
  <c r="AM17" i="45"/>
  <c r="AL14" i="45"/>
  <c r="AJ7" i="45"/>
  <c r="AO7" i="45" s="1"/>
  <c r="AA38" i="44"/>
  <c r="AB38" i="44" s="1"/>
  <c r="AL65" i="45"/>
  <c r="Q7" i="45"/>
  <c r="AB28" i="44"/>
  <c r="AJ83" i="45"/>
  <c r="AO83" i="45" s="1"/>
  <c r="AE24" i="45"/>
  <c r="AD24" i="45"/>
  <c r="AF24" i="45"/>
  <c r="AL12" i="45"/>
  <c r="AA6" i="43"/>
  <c r="AI104" i="45"/>
  <c r="AL97" i="45"/>
  <c r="AL69" i="45"/>
  <c r="AI57" i="45"/>
  <c r="AK48" i="45"/>
  <c r="AE48" i="45"/>
  <c r="AD48" i="45"/>
  <c r="AF48" i="45"/>
  <c r="AE27" i="45"/>
  <c r="AF27" i="45"/>
  <c r="AD27" i="45"/>
  <c r="AM19" i="45"/>
  <c r="AM13" i="45"/>
  <c r="AD12" i="45"/>
  <c r="AE12" i="45"/>
  <c r="AF12" i="45"/>
  <c r="AL9" i="45"/>
  <c r="AB33" i="44"/>
  <c r="AK36" i="45"/>
  <c r="AM36" i="45"/>
  <c r="AL36" i="45"/>
  <c r="AB36" i="44"/>
  <c r="AM37" i="45"/>
  <c r="AL37" i="45"/>
  <c r="AK37" i="45"/>
  <c r="AJ32" i="45"/>
  <c r="AO32" i="45" s="1"/>
  <c r="AL8" i="45"/>
  <c r="AJ64" i="45"/>
  <c r="AO64" i="45" s="1"/>
  <c r="AM11" i="45"/>
  <c r="Z22" i="46"/>
  <c r="AC22" i="46"/>
  <c r="AD134" i="45"/>
  <c r="AF134" i="45"/>
  <c r="AE134" i="45"/>
  <c r="AK130" i="45"/>
  <c r="AF108" i="45"/>
  <c r="AE108" i="45"/>
  <c r="AD108" i="45"/>
  <c r="AF98" i="45"/>
  <c r="AD98" i="45"/>
  <c r="AE98" i="45"/>
  <c r="AL90" i="45"/>
  <c r="AK90" i="45"/>
  <c r="AM90" i="45"/>
  <c r="AK123" i="45"/>
  <c r="AL134" i="45"/>
  <c r="AD107" i="45"/>
  <c r="AF107" i="45"/>
  <c r="AE107" i="45"/>
  <c r="AF56" i="45"/>
  <c r="AD56" i="45"/>
  <c r="AE56" i="45"/>
  <c r="AD113" i="45"/>
  <c r="AF113" i="45"/>
  <c r="AE113" i="45"/>
  <c r="Q78" i="45"/>
  <c r="S78" i="45"/>
  <c r="R78" i="45"/>
  <c r="T78" i="45" s="1"/>
  <c r="V78" i="45" s="1"/>
  <c r="AL51" i="45"/>
  <c r="AM51" i="45"/>
  <c r="AK51" i="45"/>
  <c r="AL77" i="45"/>
  <c r="R43" i="45"/>
  <c r="T43" i="45" s="1"/>
  <c r="V43" i="45" s="1"/>
  <c r="Q43" i="45"/>
  <c r="S43" i="45"/>
  <c r="AD130" i="45"/>
  <c r="AF130" i="45"/>
  <c r="AE130" i="45"/>
  <c r="AD121" i="45"/>
  <c r="AE121" i="45"/>
  <c r="AF121" i="45"/>
  <c r="AL113" i="45"/>
  <c r="AM113" i="45"/>
  <c r="AK118" i="45"/>
  <c r="AF100" i="45"/>
  <c r="AD100" i="45"/>
  <c r="AE100" i="45"/>
  <c r="AL94" i="45"/>
  <c r="AK94" i="45"/>
  <c r="AM94" i="45"/>
  <c r="AD135" i="45"/>
  <c r="AF135" i="45"/>
  <c r="AE135" i="45"/>
  <c r="AF118" i="45"/>
  <c r="AE118" i="45"/>
  <c r="AD118" i="45"/>
  <c r="AJ110" i="45"/>
  <c r="AO110" i="45" s="1"/>
  <c r="AG116" i="45"/>
  <c r="AE109" i="45"/>
  <c r="AF109" i="45"/>
  <c r="AD109" i="45"/>
  <c r="AK92" i="45"/>
  <c r="AM58" i="45"/>
  <c r="AK58" i="45"/>
  <c r="AL58" i="45"/>
  <c r="AJ47" i="45"/>
  <c r="AO47" i="45" s="1"/>
  <c r="AD34" i="45"/>
  <c r="AE34" i="45"/>
  <c r="AF34" i="45"/>
  <c r="AL114" i="45"/>
  <c r="Q110" i="45"/>
  <c r="AE91" i="45"/>
  <c r="AD91" i="45"/>
  <c r="AF91" i="45"/>
  <c r="AM33" i="45"/>
  <c r="AL33" i="45"/>
  <c r="AK33" i="45"/>
  <c r="AE28" i="45"/>
  <c r="AD28" i="45"/>
  <c r="AF28" i="45"/>
  <c r="AE89" i="45"/>
  <c r="AD89" i="45"/>
  <c r="AF89" i="45"/>
  <c r="Y11" i="46"/>
  <c r="Z11" i="46" s="1"/>
  <c r="Z7" i="46"/>
  <c r="AK66" i="45"/>
  <c r="AK17" i="45"/>
  <c r="AL73" i="45"/>
  <c r="AD17" i="45"/>
  <c r="AE17" i="45"/>
  <c r="AF17" i="45"/>
  <c r="AJ52" i="45"/>
  <c r="AO52" i="45" s="1"/>
  <c r="AM131" i="45"/>
  <c r="AL131" i="45"/>
  <c r="P26" i="46"/>
  <c r="Q26" i="46" s="1"/>
  <c r="R26" i="46" s="1"/>
  <c r="S26" i="46" s="1"/>
  <c r="T26" i="46" s="1"/>
  <c r="U26" i="46" s="1"/>
  <c r="V26" i="46" s="1"/>
  <c r="Y26" i="46" s="1"/>
  <c r="M26" i="46"/>
  <c r="N26" i="46" s="1"/>
  <c r="Z9" i="46"/>
  <c r="Q126" i="45"/>
  <c r="AL130" i="45"/>
  <c r="R126" i="45"/>
  <c r="T126" i="45" s="1"/>
  <c r="V126" i="45" s="1"/>
  <c r="AM124" i="45"/>
  <c r="Q120" i="45"/>
  <c r="R120" i="45"/>
  <c r="T120" i="45" s="1"/>
  <c r="V120" i="45" s="1"/>
  <c r="S120" i="45"/>
  <c r="AM98" i="45"/>
  <c r="AD112" i="45"/>
  <c r="AF112" i="45"/>
  <c r="AE112" i="45"/>
  <c r="AM134" i="45"/>
  <c r="AD128" i="45"/>
  <c r="AF128" i="45"/>
  <c r="AE128" i="45"/>
  <c r="AH116" i="45"/>
  <c r="AE105" i="45"/>
  <c r="AF105" i="45"/>
  <c r="AD105" i="45"/>
  <c r="AL100" i="45"/>
  <c r="AL89" i="45"/>
  <c r="AM89" i="45"/>
  <c r="AK89" i="45"/>
  <c r="AL67" i="45"/>
  <c r="AD60" i="45"/>
  <c r="AF60" i="45"/>
  <c r="AE60" i="45"/>
  <c r="AF53" i="45"/>
  <c r="AD53" i="45"/>
  <c r="AE53" i="45"/>
  <c r="AK135" i="45"/>
  <c r="R117" i="45"/>
  <c r="T117" i="45" s="1"/>
  <c r="V117" i="45" s="1"/>
  <c r="S117" i="45"/>
  <c r="Q117" i="45"/>
  <c r="AM92" i="45"/>
  <c r="AK85" i="45"/>
  <c r="AL75" i="45"/>
  <c r="AM75" i="45"/>
  <c r="AK75" i="45"/>
  <c r="AJ70" i="45"/>
  <c r="AO70" i="45" s="1"/>
  <c r="AE59" i="45"/>
  <c r="AD59" i="45"/>
  <c r="AF59" i="45"/>
  <c r="AL122" i="45"/>
  <c r="AC116" i="45"/>
  <c r="T8" i="52" s="1"/>
  <c r="T9" i="52" s="1"/>
  <c r="AD85" i="45"/>
  <c r="AF85" i="45"/>
  <c r="AE85" i="45"/>
  <c r="AE71" i="45"/>
  <c r="AD71" i="45"/>
  <c r="AF71" i="45"/>
  <c r="S70" i="45"/>
  <c r="AF58" i="45"/>
  <c r="AE58" i="45"/>
  <c r="AD58" i="45"/>
  <c r="AL54" i="45"/>
  <c r="AM53" i="45"/>
  <c r="AD38" i="45"/>
  <c r="AE38" i="45"/>
  <c r="AF38" i="45"/>
  <c r="AK23" i="45"/>
  <c r="AM133" i="45"/>
  <c r="AK114" i="45"/>
  <c r="AM99" i="45"/>
  <c r="AK99" i="45"/>
  <c r="AL99" i="45"/>
  <c r="AJ88" i="45"/>
  <c r="AO88" i="45" s="1"/>
  <c r="AM115" i="45"/>
  <c r="AK111" i="45"/>
  <c r="AL102" i="45"/>
  <c r="AM79" i="45"/>
  <c r="AL79" i="45"/>
  <c r="AK79" i="45"/>
  <c r="AF62" i="45"/>
  <c r="AE62" i="45"/>
  <c r="AD62" i="45"/>
  <c r="AL22" i="45"/>
  <c r="AK22" i="45"/>
  <c r="AM22" i="45"/>
  <c r="AL66" i="45"/>
  <c r="Q47" i="45"/>
  <c r="AK44" i="45"/>
  <c r="AM41" i="45"/>
  <c r="AL41" i="45"/>
  <c r="AK41" i="45"/>
  <c r="AE33" i="45"/>
  <c r="AF33" i="45"/>
  <c r="AD33" i="45"/>
  <c r="S16" i="45"/>
  <c r="Q16" i="45"/>
  <c r="R16" i="45"/>
  <c r="T16" i="45" s="1"/>
  <c r="V16" i="45" s="1"/>
  <c r="AM10" i="45"/>
  <c r="AD9" i="45"/>
  <c r="AE9" i="45"/>
  <c r="AF9" i="45"/>
  <c r="J136" i="45"/>
  <c r="P6" i="45"/>
  <c r="O7" i="52" s="1"/>
  <c r="AM65" i="45"/>
  <c r="AK61" i="45"/>
  <c r="AL61" i="45"/>
  <c r="AM61" i="45"/>
  <c r="AL15" i="45"/>
  <c r="W17" i="43"/>
  <c r="AM23" i="45"/>
  <c r="AA16" i="44"/>
  <c r="Z16" i="43"/>
  <c r="AA16" i="43" s="1"/>
  <c r="Y17" i="43"/>
  <c r="AM69" i="45"/>
  <c r="AM48" i="45"/>
  <c r="AL46" i="45"/>
  <c r="AM42" i="45"/>
  <c r="AK42" i="45"/>
  <c r="AL42" i="45"/>
  <c r="AK40" i="45"/>
  <c r="AM40" i="45"/>
  <c r="AL40" i="45"/>
  <c r="AK9" i="45"/>
  <c r="AB35" i="44"/>
  <c r="AH30" i="45"/>
  <c r="Q20" i="45"/>
  <c r="AB34" i="44"/>
  <c r="S88" i="45"/>
  <c r="AG30" i="45"/>
  <c r="AK8" i="45"/>
  <c r="AM44" i="45"/>
  <c r="V24" i="42"/>
  <c r="W24" i="42" s="1"/>
  <c r="M24" i="42"/>
  <c r="N24" i="42" s="1"/>
  <c r="AC7" i="42"/>
  <c r="AB11" i="42"/>
  <c r="F26" i="42"/>
  <c r="J12" i="42"/>
  <c r="AF16" i="39"/>
  <c r="AE16" i="39"/>
  <c r="AF64" i="39"/>
  <c r="AE64" i="39"/>
  <c r="AF122" i="39"/>
  <c r="AD122" i="39"/>
  <c r="AE122" i="39"/>
  <c r="AD86" i="39"/>
  <c r="AE86" i="39"/>
  <c r="AF116" i="39"/>
  <c r="AE116" i="39"/>
  <c r="AE76" i="39"/>
  <c r="AF76" i="39"/>
  <c r="AD69" i="39"/>
  <c r="AF69" i="39"/>
  <c r="AF101" i="39"/>
  <c r="AD101" i="39"/>
  <c r="AD107" i="39"/>
  <c r="AF107" i="39"/>
  <c r="AE107" i="39"/>
  <c r="AD115" i="39"/>
  <c r="AE115" i="39"/>
  <c r="AF115" i="39"/>
  <c r="AD32" i="39"/>
  <c r="AD40" i="39"/>
  <c r="AE49" i="39"/>
  <c r="AL92" i="39"/>
  <c r="AM116" i="39"/>
  <c r="AK96" i="39"/>
  <c r="AL96" i="39"/>
  <c r="AK129" i="39"/>
  <c r="AK92" i="39"/>
  <c r="AE32" i="39"/>
  <c r="AD52" i="39"/>
  <c r="AE52" i="39"/>
  <c r="AF52" i="39"/>
  <c r="AE68" i="39"/>
  <c r="AF68" i="39"/>
  <c r="AF80" i="39"/>
  <c r="AE80" i="39"/>
  <c r="AF88" i="39"/>
  <c r="AE88" i="39"/>
  <c r="AD78" i="39"/>
  <c r="AE78" i="39"/>
  <c r="AF95" i="39"/>
  <c r="AD95" i="39"/>
  <c r="AE95" i="39"/>
  <c r="AF103" i="39"/>
  <c r="AD103" i="39"/>
  <c r="AE103" i="39"/>
  <c r="AE99" i="39"/>
  <c r="AF99" i="39"/>
  <c r="AD99" i="39"/>
  <c r="AF81" i="39"/>
  <c r="AD81" i="39"/>
  <c r="AD37" i="39"/>
  <c r="AK42" i="39"/>
  <c r="AD57" i="39"/>
  <c r="AE29" i="39"/>
  <c r="AE40" i="39"/>
  <c r="AF120" i="39"/>
  <c r="AM72" i="39"/>
  <c r="AE132" i="39"/>
  <c r="AF12" i="39"/>
  <c r="AM108" i="39"/>
  <c r="AL116" i="39"/>
  <c r="AE124" i="39"/>
  <c r="AE128" i="39"/>
  <c r="AL16" i="39"/>
  <c r="AE81" i="39"/>
  <c r="AD41" i="39"/>
  <c r="AE69" i="39"/>
  <c r="AK95" i="39"/>
  <c r="AL95" i="39"/>
  <c r="AM95" i="39"/>
  <c r="AK87" i="39"/>
  <c r="AL87" i="39"/>
  <c r="AM87" i="39"/>
  <c r="AE114" i="39"/>
  <c r="AD114" i="39"/>
  <c r="AD109" i="39"/>
  <c r="AF109" i="39"/>
  <c r="Q8" i="39"/>
  <c r="AE24" i="39"/>
  <c r="AF24" i="39"/>
  <c r="AE56" i="39"/>
  <c r="AD56" i="39"/>
  <c r="AF56" i="39"/>
  <c r="AF72" i="39"/>
  <c r="AE72" i="39"/>
  <c r="AD61" i="39"/>
  <c r="AF61" i="39"/>
  <c r="AD133" i="39"/>
  <c r="AE133" i="39"/>
  <c r="AE92" i="39"/>
  <c r="AF92" i="39"/>
  <c r="AD73" i="39"/>
  <c r="AF73" i="39"/>
  <c r="AE104" i="39"/>
  <c r="AF104" i="39"/>
  <c r="AE112" i="39"/>
  <c r="AF112" i="39"/>
  <c r="AF41" i="39"/>
  <c r="AD64" i="39"/>
  <c r="AD16" i="39"/>
  <c r="AF43" i="39"/>
  <c r="AD43" i="39"/>
  <c r="AE43" i="39"/>
  <c r="AE125" i="39"/>
  <c r="AD125" i="39"/>
  <c r="AD116" i="39"/>
  <c r="AE74" i="39"/>
  <c r="AD74" i="39"/>
  <c r="AF60" i="39"/>
  <c r="AD60" i="39"/>
  <c r="AE60" i="39"/>
  <c r="AD94" i="39"/>
  <c r="AE94" i="39"/>
  <c r="AE100" i="39"/>
  <c r="AF100" i="39"/>
  <c r="AF108" i="39"/>
  <c r="AE108" i="39"/>
  <c r="AF96" i="39"/>
  <c r="AE96" i="39"/>
  <c r="AD129" i="39"/>
  <c r="AE129" i="39"/>
  <c r="AE9" i="39"/>
  <c r="AE25" i="39"/>
  <c r="AF86" i="39"/>
  <c r="AF94" i="39"/>
  <c r="AK25" i="39"/>
  <c r="AM57" i="39"/>
  <c r="AL129" i="39"/>
  <c r="AL112" i="39"/>
  <c r="AF124" i="39"/>
  <c r="AK88" i="39"/>
  <c r="AD119" i="39"/>
  <c r="AF128" i="39"/>
  <c r="AE73" i="39"/>
  <c r="AD76" i="39"/>
  <c r="AE101" i="39"/>
  <c r="AD102" i="39"/>
  <c r="AE102" i="39"/>
  <c r="AD24" i="39"/>
  <c r="AF125" i="39"/>
  <c r="AD27" i="39"/>
  <c r="AE27" i="39"/>
  <c r="AF27" i="39"/>
  <c r="AD93" i="39"/>
  <c r="AF93" i="39"/>
  <c r="AF133" i="39"/>
  <c r="AD97" i="39"/>
  <c r="AF97" i="39"/>
  <c r="AE90" i="39"/>
  <c r="AD90" i="39"/>
  <c r="AE82" i="39"/>
  <c r="AD82" i="39"/>
  <c r="AD108" i="39"/>
  <c r="AE110" i="39"/>
  <c r="AD110" i="39"/>
  <c r="AF11" i="39"/>
  <c r="AE11" i="39"/>
  <c r="AD11" i="39"/>
  <c r="AE98" i="39"/>
  <c r="AD98" i="39"/>
  <c r="AE61" i="39"/>
  <c r="AD126" i="39"/>
  <c r="AE126" i="39"/>
  <c r="AF126" i="39"/>
  <c r="AD113" i="39"/>
  <c r="AF113" i="39"/>
  <c r="AL78" i="39"/>
  <c r="AL110" i="39"/>
  <c r="AK128" i="39"/>
  <c r="AL128" i="39"/>
  <c r="AK12" i="39"/>
  <c r="AM77" i="39"/>
  <c r="AL77" i="39"/>
  <c r="AK77" i="39"/>
  <c r="AM93" i="39"/>
  <c r="AL93" i="39"/>
  <c r="AK93" i="39"/>
  <c r="AL14" i="39"/>
  <c r="AM78" i="39"/>
  <c r="AP34" i="39"/>
  <c r="AQ34" i="39"/>
  <c r="AM45" i="39"/>
  <c r="AK45" i="39"/>
  <c r="AL45" i="39"/>
  <c r="AK26" i="39"/>
  <c r="AP49" i="39"/>
  <c r="AL12" i="39"/>
  <c r="AL20" i="39"/>
  <c r="AM59" i="39"/>
  <c r="AL59" i="39"/>
  <c r="AM54" i="39"/>
  <c r="AK54" i="39"/>
  <c r="AL54" i="39"/>
  <c r="AM81" i="39"/>
  <c r="AL81" i="39"/>
  <c r="AK81" i="39"/>
  <c r="AM97" i="39"/>
  <c r="AL97" i="39"/>
  <c r="AK97" i="39"/>
  <c r="AM113" i="39"/>
  <c r="AL113" i="39"/>
  <c r="AK113" i="39"/>
  <c r="AM14" i="39"/>
  <c r="AK38" i="39"/>
  <c r="AL62" i="39"/>
  <c r="AM86" i="39"/>
  <c r="AL94" i="39"/>
  <c r="AK46" i="39"/>
  <c r="AM125" i="39"/>
  <c r="AL42" i="39"/>
  <c r="AM73" i="39"/>
  <c r="AL73" i="39"/>
  <c r="AK73" i="39"/>
  <c r="AK32" i="39"/>
  <c r="AM70" i="39"/>
  <c r="AM102" i="39"/>
  <c r="AM51" i="39"/>
  <c r="AL51" i="39"/>
  <c r="AK51" i="39"/>
  <c r="AM61" i="39"/>
  <c r="AL61" i="39"/>
  <c r="AK61" i="39"/>
  <c r="AM109" i="39"/>
  <c r="AL109" i="39"/>
  <c r="AK109" i="39"/>
  <c r="AL32" i="39"/>
  <c r="AL86" i="39"/>
  <c r="AM110" i="39"/>
  <c r="AM132" i="39"/>
  <c r="AL132" i="39"/>
  <c r="AK132" i="39"/>
  <c r="AM42" i="39"/>
  <c r="AP29" i="39"/>
  <c r="AM13" i="39"/>
  <c r="AK13" i="39"/>
  <c r="AL13" i="39"/>
  <c r="AM37" i="39"/>
  <c r="AK37" i="39"/>
  <c r="AL37" i="39"/>
  <c r="AM29" i="39"/>
  <c r="AK29" i="39"/>
  <c r="AL29" i="39"/>
  <c r="AM69" i="39"/>
  <c r="AL69" i="39"/>
  <c r="AK69" i="39"/>
  <c r="AM85" i="39"/>
  <c r="AL85" i="39"/>
  <c r="AK85" i="39"/>
  <c r="AM101" i="39"/>
  <c r="AL101" i="39"/>
  <c r="AK101" i="39"/>
  <c r="AL46" i="39"/>
  <c r="AM133" i="39"/>
  <c r="AL22" i="39"/>
  <c r="AM62" i="39"/>
  <c r="AL70" i="39"/>
  <c r="AM94" i="39"/>
  <c r="AL102" i="39"/>
  <c r="AL55" i="39"/>
  <c r="AK55" i="39"/>
  <c r="AM55" i="39"/>
  <c r="AM120" i="39"/>
  <c r="AK120" i="39"/>
  <c r="AL120" i="39"/>
  <c r="AQ123" i="39"/>
  <c r="AP123" i="39"/>
  <c r="AP96" i="39"/>
  <c r="AQ96" i="39"/>
  <c r="AQ115" i="39"/>
  <c r="AP115" i="39"/>
  <c r="AQ131" i="39"/>
  <c r="AP131" i="39"/>
  <c r="AQ104" i="39"/>
  <c r="AP104" i="39"/>
  <c r="AQ112" i="39"/>
  <c r="AP112" i="39"/>
  <c r="AQ99" i="39"/>
  <c r="AP99" i="39"/>
  <c r="AQ120" i="39"/>
  <c r="AP120" i="39"/>
  <c r="AQ107" i="39"/>
  <c r="AP107" i="39"/>
  <c r="AQ128" i="39"/>
  <c r="AP128" i="39"/>
  <c r="K40" i="34" l="1"/>
  <c r="F56" i="12"/>
  <c r="O9" i="52"/>
  <c r="H26" i="42"/>
  <c r="AE110" i="45"/>
  <c r="O20" i="43"/>
  <c r="I136" i="45"/>
  <c r="AQ94" i="45"/>
  <c r="Z20" i="42"/>
  <c r="P136" i="45"/>
  <c r="AC136" i="45"/>
  <c r="AP134" i="45"/>
  <c r="AQ14" i="45"/>
  <c r="AQ120" i="45"/>
  <c r="AD110" i="45"/>
  <c r="AR114" i="45"/>
  <c r="P25" i="42"/>
  <c r="Q25" i="42" s="1"/>
  <c r="R25" i="42" s="1"/>
  <c r="S25" i="42" s="1"/>
  <c r="T25" i="42" s="1"/>
  <c r="U25" i="42" s="1"/>
  <c r="V25" i="42" s="1"/>
  <c r="W25" i="42" s="1"/>
  <c r="AR130" i="45"/>
  <c r="Z7" i="52"/>
  <c r="Q9" i="52"/>
  <c r="AB9" i="52" s="1"/>
  <c r="AB7" i="52"/>
  <c r="P8" i="52"/>
  <c r="AA8" i="52" s="1"/>
  <c r="AJ8" i="52" s="1"/>
  <c r="AE8" i="52"/>
  <c r="P7" i="52"/>
  <c r="AB18" i="42"/>
  <c r="AC18" i="42" s="1"/>
  <c r="AQ43" i="45"/>
  <c r="AR125" i="45"/>
  <c r="AK120" i="45"/>
  <c r="I26" i="42"/>
  <c r="AP90" i="45"/>
  <c r="AQ69" i="45"/>
  <c r="AQ22" i="45"/>
  <c r="AP22" i="45"/>
  <c r="AD7" i="45"/>
  <c r="AP114" i="45"/>
  <c r="AP130" i="45"/>
  <c r="AQ54" i="45"/>
  <c r="AL120" i="45"/>
  <c r="AM120" i="45"/>
  <c r="AR121" i="45"/>
  <c r="AP125" i="45"/>
  <c r="AQ134" i="45"/>
  <c r="AQ77" i="45"/>
  <c r="AP120" i="45"/>
  <c r="AP14" i="45"/>
  <c r="AP121" i="45"/>
  <c r="AP54" i="45"/>
  <c r="AR77" i="45"/>
  <c r="AK78" i="45"/>
  <c r="AR129" i="45"/>
  <c r="AR113" i="45"/>
  <c r="AR43" i="45"/>
  <c r="AQ10" i="45"/>
  <c r="AR10" i="45"/>
  <c r="AP113" i="45"/>
  <c r="AE9" i="52"/>
  <c r="AP94" i="45"/>
  <c r="AQ50" i="45"/>
  <c r="Z9" i="52"/>
  <c r="AP50" i="45"/>
  <c r="AP129" i="45"/>
  <c r="Y7" i="52"/>
  <c r="AA7" i="52"/>
  <c r="AJ7" i="52" s="1"/>
  <c r="E9" i="52"/>
  <c r="N7" i="52"/>
  <c r="N9" i="52" s="1"/>
  <c r="AB19" i="42"/>
  <c r="AC19" i="42" s="1"/>
  <c r="AQ102" i="45"/>
  <c r="AP74" i="45"/>
  <c r="AR74" i="45"/>
  <c r="AQ127" i="45"/>
  <c r="AP127" i="45"/>
  <c r="AR90" i="45"/>
  <c r="AR102" i="45"/>
  <c r="AP69" i="45"/>
  <c r="AD49" i="44"/>
  <c r="AE49" i="44" s="1"/>
  <c r="AE39" i="44"/>
  <c r="AQ25" i="45"/>
  <c r="AP25" i="45"/>
  <c r="G52" i="12"/>
  <c r="G55" i="12" s="1"/>
  <c r="O17" i="43"/>
  <c r="AR127" i="45"/>
  <c r="N37" i="47"/>
  <c r="O37" i="47" s="1"/>
  <c r="O30" i="47"/>
  <c r="AD38" i="44"/>
  <c r="AE38" i="44" s="1"/>
  <c r="J12" i="46"/>
  <c r="I27" i="46"/>
  <c r="AB16" i="44"/>
  <c r="AA27" i="44"/>
  <c r="AB27" i="44" s="1"/>
  <c r="AE14" i="44"/>
  <c r="AD16" i="44"/>
  <c r="AE16" i="44" s="1"/>
  <c r="Z19" i="42"/>
  <c r="AD10" i="43"/>
  <c r="AC16" i="43"/>
  <c r="AD16" i="43" s="1"/>
  <c r="AC8" i="43"/>
  <c r="AD6" i="43"/>
  <c r="AD88" i="45"/>
  <c r="AR52" i="45"/>
  <c r="AQ52" i="45"/>
  <c r="AP52" i="45"/>
  <c r="AR47" i="45"/>
  <c r="AP47" i="45"/>
  <c r="AQ47" i="45"/>
  <c r="AP32" i="45"/>
  <c r="AQ32" i="45"/>
  <c r="AR32" i="45"/>
  <c r="AR83" i="45"/>
  <c r="AQ83" i="45"/>
  <c r="AP83" i="45"/>
  <c r="AP104" i="45"/>
  <c r="AQ104" i="45"/>
  <c r="AR104" i="45"/>
  <c r="AR97" i="45"/>
  <c r="AP97" i="45"/>
  <c r="AQ97" i="45"/>
  <c r="AR101" i="45"/>
  <c r="AP101" i="45"/>
  <c r="AQ101" i="45"/>
  <c r="AR110" i="45"/>
  <c r="AP110" i="45"/>
  <c r="AQ110" i="45"/>
  <c r="AR57" i="45"/>
  <c r="AQ57" i="45"/>
  <c r="AP57" i="45"/>
  <c r="AP124" i="45"/>
  <c r="AR124" i="45"/>
  <c r="AQ124" i="45"/>
  <c r="AR70" i="45"/>
  <c r="AQ70" i="45"/>
  <c r="AP70" i="45"/>
  <c r="AM64" i="45"/>
  <c r="AR7" i="45"/>
  <c r="AQ7" i="45"/>
  <c r="AP7" i="45"/>
  <c r="AR20" i="45"/>
  <c r="AP20" i="45"/>
  <c r="AQ20" i="45"/>
  <c r="AR106" i="45"/>
  <c r="AP106" i="45"/>
  <c r="AQ106" i="45"/>
  <c r="AP132" i="45"/>
  <c r="AR132" i="45"/>
  <c r="AQ132" i="45"/>
  <c r="AD83" i="45"/>
  <c r="AR88" i="45"/>
  <c r="AP88" i="45"/>
  <c r="AQ88" i="45"/>
  <c r="AQ126" i="45"/>
  <c r="AP126" i="45"/>
  <c r="AR126" i="45"/>
  <c r="AM16" i="45"/>
  <c r="AK117" i="45"/>
  <c r="AQ78" i="45"/>
  <c r="AR78" i="45"/>
  <c r="AP78" i="45"/>
  <c r="AQ68" i="45"/>
  <c r="AR68" i="45"/>
  <c r="AP68" i="45"/>
  <c r="AF7" i="45"/>
  <c r="AE83" i="45"/>
  <c r="AF88" i="45"/>
  <c r="AF20" i="45"/>
  <c r="AD20" i="45"/>
  <c r="AM52" i="45"/>
  <c r="AI116" i="45"/>
  <c r="AM117" i="45"/>
  <c r="AL117" i="45"/>
  <c r="AM20" i="45"/>
  <c r="AK64" i="45"/>
  <c r="AL16" i="45"/>
  <c r="AD47" i="45"/>
  <c r="AF47" i="45"/>
  <c r="AK52" i="45"/>
  <c r="AL78" i="45"/>
  <c r="AM78" i="45"/>
  <c r="AK20" i="45"/>
  <c r="AK16" i="45"/>
  <c r="Y24" i="42"/>
  <c r="Z24" i="42" s="1"/>
  <c r="AJ6" i="45"/>
  <c r="AO6" i="45" s="1"/>
  <c r="AM70" i="45"/>
  <c r="AL70" i="45"/>
  <c r="AK70" i="45"/>
  <c r="AF117" i="45"/>
  <c r="AE117" i="45"/>
  <c r="AD117" i="45"/>
  <c r="AD43" i="45"/>
  <c r="AE43" i="45"/>
  <c r="AF43" i="45"/>
  <c r="AK104" i="45"/>
  <c r="AM104" i="45"/>
  <c r="AL104" i="45"/>
  <c r="AF52" i="45"/>
  <c r="AE52" i="45"/>
  <c r="AD52" i="45"/>
  <c r="AD120" i="45"/>
  <c r="AE120" i="45"/>
  <c r="AF120" i="45"/>
  <c r="AF78" i="45"/>
  <c r="AE78" i="45"/>
  <c r="AD78" i="45"/>
  <c r="AK57" i="45"/>
  <c r="AM57" i="45"/>
  <c r="AL57" i="45"/>
  <c r="Q6" i="45"/>
  <c r="R6" i="45"/>
  <c r="T6" i="45" s="1"/>
  <c r="V6" i="45" s="1"/>
  <c r="S6" i="45"/>
  <c r="AE32" i="45"/>
  <c r="AF32" i="45"/>
  <c r="AD32" i="45"/>
  <c r="AE104" i="45"/>
  <c r="AD104" i="45"/>
  <c r="AF104" i="45"/>
  <c r="AI30" i="45"/>
  <c r="X17" i="43"/>
  <c r="W20" i="43"/>
  <c r="AD16" i="45"/>
  <c r="AF16" i="45"/>
  <c r="AE16" i="45"/>
  <c r="AM88" i="45"/>
  <c r="AK88" i="45"/>
  <c r="AL88" i="45"/>
  <c r="S116" i="45"/>
  <c r="Q116" i="45"/>
  <c r="R116" i="45"/>
  <c r="T116" i="45" s="1"/>
  <c r="V116" i="45" s="1"/>
  <c r="AM47" i="45"/>
  <c r="AL7" i="45"/>
  <c r="AM7" i="45"/>
  <c r="AK7" i="45"/>
  <c r="AF57" i="45"/>
  <c r="AE57" i="45"/>
  <c r="AD57" i="45"/>
  <c r="AL20" i="45"/>
  <c r="AL64" i="45"/>
  <c r="AL52" i="45"/>
  <c r="AE126" i="45"/>
  <c r="AF126" i="45"/>
  <c r="AD126" i="45"/>
  <c r="X26" i="46"/>
  <c r="Z26" i="46" s="1"/>
  <c r="W26" i="46"/>
  <c r="AB11" i="46"/>
  <c r="AC7" i="46"/>
  <c r="AL47" i="45"/>
  <c r="AB25" i="46"/>
  <c r="AC14" i="46"/>
  <c r="AJ30" i="45"/>
  <c r="AO30" i="45" s="1"/>
  <c r="Y20" i="43"/>
  <c r="AL110" i="45"/>
  <c r="AK110" i="45"/>
  <c r="AM110" i="45"/>
  <c r="Q30" i="45"/>
  <c r="R30" i="45"/>
  <c r="T30" i="45" s="1"/>
  <c r="V30" i="45" s="1"/>
  <c r="S30" i="45"/>
  <c r="AK47" i="45"/>
  <c r="AM83" i="45"/>
  <c r="AL83" i="45"/>
  <c r="AK83" i="45"/>
  <c r="AK43" i="45"/>
  <c r="AL43" i="45"/>
  <c r="AM43" i="45"/>
  <c r="AK32" i="45"/>
  <c r="AM32" i="45"/>
  <c r="AL32" i="45"/>
  <c r="AG136" i="45"/>
  <c r="AI136" i="45" s="1"/>
  <c r="AD64" i="45"/>
  <c r="AE64" i="45"/>
  <c r="AF64" i="45"/>
  <c r="AJ116" i="45"/>
  <c r="AO116" i="45" s="1"/>
  <c r="Z17" i="43"/>
  <c r="Z20" i="43" s="1"/>
  <c r="Z21" i="43" s="1"/>
  <c r="AM126" i="45"/>
  <c r="AL126" i="45"/>
  <c r="AK126" i="45"/>
  <c r="X25" i="42"/>
  <c r="AC11" i="42"/>
  <c r="AB12" i="42"/>
  <c r="J26" i="42"/>
  <c r="K12" i="42"/>
  <c r="Y25" i="42" l="1"/>
  <c r="G6" i="32"/>
  <c r="G56" i="12"/>
  <c r="L40" i="34"/>
  <c r="AJ136" i="45"/>
  <c r="AO136" i="45" s="1"/>
  <c r="AK8" i="52"/>
  <c r="AB24" i="42"/>
  <c r="AC24" i="42" s="1"/>
  <c r="P9" i="52"/>
  <c r="AA9" i="52" s="1"/>
  <c r="AJ9" i="52" s="1"/>
  <c r="Y8" i="52"/>
  <c r="Y9" i="52" s="1"/>
  <c r="J27" i="46"/>
  <c r="K12" i="46"/>
  <c r="H6" i="32"/>
  <c r="G53" i="12"/>
  <c r="AD8" i="43"/>
  <c r="AC17" i="43"/>
  <c r="AP136" i="45"/>
  <c r="AQ136" i="45"/>
  <c r="AR136" i="45"/>
  <c r="AQ16" i="45"/>
  <c r="AR16" i="45"/>
  <c r="AP16" i="45"/>
  <c r="AQ30" i="45"/>
  <c r="AR30" i="45"/>
  <c r="AP30" i="45"/>
  <c r="AQ6" i="45"/>
  <c r="AP6" i="45"/>
  <c r="AR6" i="45"/>
  <c r="AR64" i="45"/>
  <c r="AQ64" i="45"/>
  <c r="AP64" i="45"/>
  <c r="AQ116" i="45"/>
  <c r="AR116" i="45"/>
  <c r="AP116" i="45"/>
  <c r="AR117" i="45"/>
  <c r="AP117" i="45"/>
  <c r="AQ117" i="45"/>
  <c r="AL116" i="45"/>
  <c r="AL6" i="45"/>
  <c r="AM6" i="45"/>
  <c r="AK6" i="45"/>
  <c r="AK116" i="45"/>
  <c r="AF30" i="45"/>
  <c r="AE30" i="45"/>
  <c r="AD30" i="45"/>
  <c r="AE116" i="45"/>
  <c r="AF116" i="45"/>
  <c r="AD116" i="45"/>
  <c r="X20" i="43"/>
  <c r="W21" i="43"/>
  <c r="X21" i="43" s="1"/>
  <c r="AC11" i="46"/>
  <c r="AB12" i="46"/>
  <c r="AM116" i="45"/>
  <c r="AA17" i="43"/>
  <c r="S136" i="45"/>
  <c r="Q136" i="45"/>
  <c r="R136" i="45"/>
  <c r="T136" i="45" s="1"/>
  <c r="V136" i="45" s="1"/>
  <c r="AL136" i="45"/>
  <c r="AK136" i="45"/>
  <c r="AM136" i="45"/>
  <c r="Y21" i="43"/>
  <c r="AA21" i="43" s="1"/>
  <c r="AA20" i="43"/>
  <c r="AC25" i="46"/>
  <c r="AB26" i="46"/>
  <c r="AC26" i="46" s="1"/>
  <c r="AM30" i="45"/>
  <c r="AK30" i="45"/>
  <c r="AL30" i="45"/>
  <c r="AD6" i="45"/>
  <c r="AF6" i="45"/>
  <c r="AE6" i="45"/>
  <c r="Z25" i="42"/>
  <c r="AC12" i="42"/>
  <c r="K26" i="42"/>
  <c r="L12" i="42"/>
  <c r="AB25" i="42" l="1"/>
  <c r="AD25" i="42" s="1"/>
  <c r="AK9" i="52"/>
  <c r="AK7" i="52"/>
  <c r="L12" i="46"/>
  <c r="K27" i="46"/>
  <c r="AC25" i="42"/>
  <c r="AC20" i="43"/>
  <c r="AC21" i="43" s="1"/>
  <c r="AD17" i="43"/>
  <c r="AC12" i="46"/>
  <c r="AB27" i="46"/>
  <c r="AC27" i="46" s="1"/>
  <c r="AE136" i="45"/>
  <c r="AD136" i="45"/>
  <c r="AF136" i="45"/>
  <c r="L26" i="42"/>
  <c r="M12" i="42"/>
  <c r="P12" i="42"/>
  <c r="AB26" i="42" l="1"/>
  <c r="AC26" i="42"/>
  <c r="L27" i="46"/>
  <c r="M12" i="46"/>
  <c r="P12" i="46"/>
  <c r="AD20" i="43"/>
  <c r="AD21" i="43"/>
  <c r="X12" i="42"/>
  <c r="O26" i="42"/>
  <c r="P26" i="42"/>
  <c r="Q12" i="42"/>
  <c r="M26" i="42"/>
  <c r="N26" i="42" s="1"/>
  <c r="N12" i="42"/>
  <c r="P27" i="46" l="1"/>
  <c r="Q12" i="46"/>
  <c r="O27" i="46"/>
  <c r="X12" i="46"/>
  <c r="X27" i="46" s="1"/>
  <c r="M27" i="46"/>
  <c r="N27" i="46" s="1"/>
  <c r="N12" i="46"/>
  <c r="Q26" i="42"/>
  <c r="R12" i="42"/>
  <c r="X26" i="42"/>
  <c r="Q27" i="46" l="1"/>
  <c r="R12" i="46"/>
  <c r="R26" i="42"/>
  <c r="S12" i="42"/>
  <c r="R27" i="46" l="1"/>
  <c r="S12" i="46"/>
  <c r="S26" i="42"/>
  <c r="T12" i="42"/>
  <c r="T12" i="46" l="1"/>
  <c r="S27" i="46"/>
  <c r="T26" i="42"/>
  <c r="U12" i="42"/>
  <c r="T27" i="46" l="1"/>
  <c r="U12" i="46"/>
  <c r="U26" i="42"/>
  <c r="V12" i="42"/>
  <c r="U27" i="46" l="1"/>
  <c r="V12" i="46"/>
  <c r="Y12" i="42"/>
  <c r="V26" i="42"/>
  <c r="W12" i="42"/>
  <c r="W26" i="42" l="1"/>
  <c r="AD26" i="42"/>
  <c r="Y12" i="46"/>
  <c r="V27" i="46"/>
  <c r="W27" i="46" s="1"/>
  <c r="W12" i="46"/>
  <c r="Y26" i="42"/>
  <c r="Z26" i="42" s="1"/>
  <c r="Z12" i="42"/>
  <c r="Y27" i="46" l="1"/>
  <c r="Z27" i="46" s="1"/>
  <c r="Z12" i="46"/>
  <c r="AR134" i="39"/>
  <c r="AR133" i="39"/>
  <c r="AR132" i="39"/>
  <c r="AR131" i="39"/>
  <c r="AR130" i="39"/>
  <c r="AR129" i="39"/>
  <c r="AR128" i="39"/>
  <c r="AB127" i="39"/>
  <c r="AA127" i="39"/>
  <c r="Z127" i="39"/>
  <c r="Y127" i="39"/>
  <c r="X127" i="39"/>
  <c r="W127" i="39"/>
  <c r="O127" i="39"/>
  <c r="N127" i="39"/>
  <c r="M127" i="39"/>
  <c r="L127" i="39"/>
  <c r="K127" i="39"/>
  <c r="J127" i="39"/>
  <c r="H127" i="39"/>
  <c r="AH127" i="39" s="1"/>
  <c r="G127" i="39"/>
  <c r="F127" i="39"/>
  <c r="AR126" i="39"/>
  <c r="AR125" i="39"/>
  <c r="AR124" i="39"/>
  <c r="AR123" i="39"/>
  <c r="AR122" i="39"/>
  <c r="AB121" i="39"/>
  <c r="AA121" i="39"/>
  <c r="Z121" i="39"/>
  <c r="Y121" i="39"/>
  <c r="X121" i="39"/>
  <c r="W121" i="39"/>
  <c r="O121" i="39"/>
  <c r="N121" i="39"/>
  <c r="M121" i="39"/>
  <c r="L121" i="39"/>
  <c r="K121" i="39"/>
  <c r="J121" i="39"/>
  <c r="H121" i="39"/>
  <c r="AH121" i="39" s="1"/>
  <c r="G121" i="39"/>
  <c r="F121" i="39"/>
  <c r="AR120" i="39"/>
  <c r="AR119" i="39"/>
  <c r="AB118" i="39"/>
  <c r="AA118" i="39"/>
  <c r="Z118" i="39"/>
  <c r="Y118" i="39"/>
  <c r="X118" i="39"/>
  <c r="W118" i="39"/>
  <c r="O118" i="39"/>
  <c r="N118" i="39"/>
  <c r="M118" i="39"/>
  <c r="L118" i="39"/>
  <c r="K118" i="39"/>
  <c r="J118" i="39"/>
  <c r="H118" i="39"/>
  <c r="AH118" i="39" s="1"/>
  <c r="G118" i="39"/>
  <c r="F118" i="39"/>
  <c r="AR116" i="39"/>
  <c r="AR115" i="39"/>
  <c r="AR114" i="39"/>
  <c r="AR113" i="39"/>
  <c r="AR112" i="39"/>
  <c r="AB111" i="39"/>
  <c r="AA111" i="39"/>
  <c r="AA105" i="39" s="1"/>
  <c r="Z111" i="39"/>
  <c r="Z105" i="39" s="1"/>
  <c r="Y111" i="39"/>
  <c r="Y105" i="39" s="1"/>
  <c r="X111" i="39"/>
  <c r="X105" i="39" s="1"/>
  <c r="W111" i="39"/>
  <c r="O111" i="39"/>
  <c r="O105" i="39" s="1"/>
  <c r="N111" i="39"/>
  <c r="N105" i="39" s="1"/>
  <c r="M111" i="39"/>
  <c r="M105" i="39" s="1"/>
  <c r="L111" i="39"/>
  <c r="K111" i="39"/>
  <c r="K105" i="39" s="1"/>
  <c r="J111" i="39"/>
  <c r="J105" i="39" s="1"/>
  <c r="H111" i="39"/>
  <c r="AH111" i="39" s="1"/>
  <c r="G111" i="39"/>
  <c r="F111" i="39"/>
  <c r="AR110" i="39"/>
  <c r="AR109" i="39"/>
  <c r="AR108" i="39"/>
  <c r="AR107" i="39"/>
  <c r="AR106" i="39"/>
  <c r="AB105" i="39"/>
  <c r="L105" i="39"/>
  <c r="AR104" i="39"/>
  <c r="AR103" i="39"/>
  <c r="AR102" i="39"/>
  <c r="AR101" i="39"/>
  <c r="AR100" i="39"/>
  <c r="AR99" i="39"/>
  <c r="AR98" i="39"/>
  <c r="AR97" i="39"/>
  <c r="AR96" i="39"/>
  <c r="AR95" i="39"/>
  <c r="AR94" i="39"/>
  <c r="AR93" i="39"/>
  <c r="AR92" i="39"/>
  <c r="AR91" i="39"/>
  <c r="AR90" i="39"/>
  <c r="AB89" i="39"/>
  <c r="AA89" i="39"/>
  <c r="Z89" i="39"/>
  <c r="Y89" i="39"/>
  <c r="X89" i="39"/>
  <c r="W89" i="39"/>
  <c r="O89" i="39"/>
  <c r="N89" i="39"/>
  <c r="M89" i="39"/>
  <c r="L89" i="39"/>
  <c r="K89" i="39"/>
  <c r="J89" i="39"/>
  <c r="H89" i="39"/>
  <c r="AH89" i="39" s="1"/>
  <c r="G89" i="39"/>
  <c r="F89" i="39"/>
  <c r="AR88" i="39"/>
  <c r="AR87" i="39"/>
  <c r="AR86" i="39"/>
  <c r="AR85" i="39"/>
  <c r="AB84" i="39"/>
  <c r="AA84" i="39"/>
  <c r="Z84" i="39"/>
  <c r="Y84" i="39"/>
  <c r="X84" i="39"/>
  <c r="W84" i="39"/>
  <c r="O84" i="39"/>
  <c r="N84" i="39"/>
  <c r="M84" i="39"/>
  <c r="L84" i="39"/>
  <c r="K84" i="39"/>
  <c r="J84" i="39"/>
  <c r="H84" i="39"/>
  <c r="AH84" i="39" s="1"/>
  <c r="G84" i="39"/>
  <c r="F84" i="39"/>
  <c r="AR83" i="39"/>
  <c r="AR82" i="39"/>
  <c r="AR81" i="39"/>
  <c r="AR80" i="39"/>
  <c r="AB79" i="39"/>
  <c r="AA79" i="39"/>
  <c r="Z79" i="39"/>
  <c r="Y79" i="39"/>
  <c r="X79" i="39"/>
  <c r="W79" i="39"/>
  <c r="O79" i="39"/>
  <c r="N79" i="39"/>
  <c r="M79" i="39"/>
  <c r="L79" i="39"/>
  <c r="K79" i="39"/>
  <c r="J79" i="39"/>
  <c r="H79" i="39"/>
  <c r="AH79" i="39" s="1"/>
  <c r="G79" i="39"/>
  <c r="F79" i="39"/>
  <c r="AR78" i="39"/>
  <c r="AR77" i="39"/>
  <c r="AR76" i="39"/>
  <c r="AR75" i="39"/>
  <c r="AR74" i="39"/>
  <c r="AR73" i="39"/>
  <c r="AR72" i="39"/>
  <c r="AB71" i="39"/>
  <c r="AA71" i="39"/>
  <c r="Z71" i="39"/>
  <c r="Y71" i="39"/>
  <c r="X71" i="39"/>
  <c r="W71" i="39"/>
  <c r="O71" i="39"/>
  <c r="N71" i="39"/>
  <c r="M71" i="39"/>
  <c r="L71" i="39"/>
  <c r="K71" i="39"/>
  <c r="J71" i="39"/>
  <c r="H71" i="39"/>
  <c r="AH71" i="39" s="1"/>
  <c r="G71" i="39"/>
  <c r="F71" i="39"/>
  <c r="AR70" i="39"/>
  <c r="AR69" i="39"/>
  <c r="AR68" i="39"/>
  <c r="AR67" i="39"/>
  <c r="AR66" i="39"/>
  <c r="AB65" i="39"/>
  <c r="AA65" i="39"/>
  <c r="Z65" i="39"/>
  <c r="Y65" i="39"/>
  <c r="X65" i="39"/>
  <c r="W65" i="39"/>
  <c r="O65" i="39"/>
  <c r="N65" i="39"/>
  <c r="M65" i="39"/>
  <c r="L65" i="39"/>
  <c r="K65" i="39"/>
  <c r="J65" i="39"/>
  <c r="H65" i="39"/>
  <c r="AH65" i="39" s="1"/>
  <c r="G65" i="39"/>
  <c r="F65" i="39"/>
  <c r="AR64" i="39"/>
  <c r="AR63" i="39"/>
  <c r="AR62" i="39"/>
  <c r="AR61" i="39"/>
  <c r="AR60" i="39"/>
  <c r="AR59" i="39"/>
  <c r="AB58" i="39"/>
  <c r="AA58" i="39"/>
  <c r="Z58" i="39"/>
  <c r="Y58" i="39"/>
  <c r="X58" i="39"/>
  <c r="W58" i="39"/>
  <c r="O58" i="39"/>
  <c r="N58" i="39"/>
  <c r="M58" i="39"/>
  <c r="L58" i="39"/>
  <c r="K58" i="39"/>
  <c r="J58" i="39"/>
  <c r="H58" i="39"/>
  <c r="AH58" i="39" s="1"/>
  <c r="G58" i="39"/>
  <c r="F58" i="39"/>
  <c r="AR57" i="39"/>
  <c r="AR56" i="39"/>
  <c r="AR55" i="39"/>
  <c r="AR54" i="39"/>
  <c r="AB53" i="39"/>
  <c r="AA53" i="39"/>
  <c r="Z53" i="39"/>
  <c r="Y53" i="39"/>
  <c r="X53" i="39"/>
  <c r="W53" i="39"/>
  <c r="O53" i="39"/>
  <c r="N53" i="39"/>
  <c r="M53" i="39"/>
  <c r="L53" i="39"/>
  <c r="K53" i="39"/>
  <c r="J53" i="39"/>
  <c r="H53" i="39"/>
  <c r="AH53" i="39" s="1"/>
  <c r="G53" i="39"/>
  <c r="F53" i="39"/>
  <c r="AR52" i="39"/>
  <c r="AR51" i="39"/>
  <c r="AR50" i="39"/>
  <c r="AR49" i="39"/>
  <c r="AB48" i="39"/>
  <c r="AA48" i="39"/>
  <c r="Z48" i="39"/>
  <c r="Y48" i="39"/>
  <c r="X48" i="39"/>
  <c r="W48" i="39"/>
  <c r="O48" i="39"/>
  <c r="N48" i="39"/>
  <c r="M48" i="39"/>
  <c r="L48" i="39"/>
  <c r="K48" i="39"/>
  <c r="J48" i="39"/>
  <c r="H48" i="39"/>
  <c r="AH48" i="39" s="1"/>
  <c r="G48" i="39"/>
  <c r="F48" i="39"/>
  <c r="AR47" i="39"/>
  <c r="AR46" i="39"/>
  <c r="AR45" i="39"/>
  <c r="AB44" i="39"/>
  <c r="AA44" i="39"/>
  <c r="Z44" i="39"/>
  <c r="Y44" i="39"/>
  <c r="X44" i="39"/>
  <c r="W44" i="39"/>
  <c r="O44" i="39"/>
  <c r="N44" i="39"/>
  <c r="M44" i="39"/>
  <c r="L44" i="39"/>
  <c r="K44" i="39"/>
  <c r="J44" i="39"/>
  <c r="H44" i="39"/>
  <c r="AH44" i="39" s="1"/>
  <c r="G44" i="39"/>
  <c r="F44" i="39"/>
  <c r="AR43" i="39"/>
  <c r="AR42" i="39"/>
  <c r="AR41" i="39"/>
  <c r="AR40" i="39"/>
  <c r="AR39" i="39"/>
  <c r="AR38" i="39"/>
  <c r="AR37" i="39"/>
  <c r="AR36" i="39"/>
  <c r="AR35" i="39"/>
  <c r="AR34" i="39"/>
  <c r="AB33" i="39"/>
  <c r="AA33" i="39"/>
  <c r="Z33" i="39"/>
  <c r="Y33" i="39"/>
  <c r="X33" i="39"/>
  <c r="W33" i="39"/>
  <c r="O33" i="39"/>
  <c r="N33" i="39"/>
  <c r="M33" i="39"/>
  <c r="L33" i="39"/>
  <c r="K33" i="39"/>
  <c r="J33" i="39"/>
  <c r="H33" i="39"/>
  <c r="AH33" i="39" s="1"/>
  <c r="G33" i="39"/>
  <c r="F33" i="39"/>
  <c r="AR32" i="39"/>
  <c r="AR30" i="39"/>
  <c r="AR29" i="39"/>
  <c r="AR28" i="39"/>
  <c r="AR27" i="39"/>
  <c r="AR26" i="39"/>
  <c r="AR25" i="39"/>
  <c r="AR24" i="39"/>
  <c r="AR23" i="39"/>
  <c r="AR22" i="39"/>
  <c r="AQ22" i="39"/>
  <c r="AB21" i="39"/>
  <c r="AA21" i="39"/>
  <c r="Z21" i="39"/>
  <c r="Y21" i="39"/>
  <c r="X21" i="39"/>
  <c r="W21" i="39"/>
  <c r="O21" i="39"/>
  <c r="N21" i="39"/>
  <c r="M21" i="39"/>
  <c r="L21" i="39"/>
  <c r="K21" i="39"/>
  <c r="J21" i="39"/>
  <c r="H21" i="39"/>
  <c r="AH21" i="39" s="1"/>
  <c r="G21" i="39"/>
  <c r="F21" i="39"/>
  <c r="AR20" i="39"/>
  <c r="AQ20" i="39"/>
  <c r="AR19" i="39"/>
  <c r="AQ19" i="39"/>
  <c r="AR18" i="39"/>
  <c r="AQ18" i="39"/>
  <c r="AB17" i="39"/>
  <c r="AA17" i="39"/>
  <c r="Z17" i="39"/>
  <c r="Y17" i="39"/>
  <c r="X17" i="39"/>
  <c r="W17" i="39"/>
  <c r="O17" i="39"/>
  <c r="N17" i="39"/>
  <c r="M17" i="39"/>
  <c r="L17" i="39"/>
  <c r="K17" i="39"/>
  <c r="J17" i="39"/>
  <c r="H17" i="39"/>
  <c r="AH17" i="39" s="1"/>
  <c r="G17" i="39"/>
  <c r="F17" i="39"/>
  <c r="AR16" i="39"/>
  <c r="AQ16" i="39"/>
  <c r="AR15" i="39"/>
  <c r="AQ15" i="39"/>
  <c r="AR14" i="39"/>
  <c r="AQ14" i="39"/>
  <c r="AR13" i="39"/>
  <c r="AQ13" i="39"/>
  <c r="AR12" i="39"/>
  <c r="AQ12" i="39"/>
  <c r="AR11" i="39"/>
  <c r="AQ11" i="39"/>
  <c r="AR10" i="39"/>
  <c r="AQ10" i="39"/>
  <c r="AR9" i="39"/>
  <c r="AQ9" i="39"/>
  <c r="AB8" i="39"/>
  <c r="AA8" i="39"/>
  <c r="Z8" i="39"/>
  <c r="Y8" i="39"/>
  <c r="X8" i="39"/>
  <c r="W8" i="39"/>
  <c r="W11" i="11"/>
  <c r="AA8" i="34" s="1"/>
  <c r="AE65" i="11"/>
  <c r="AE126" i="11"/>
  <c r="AE186" i="11"/>
  <c r="AB126" i="11"/>
  <c r="AB65" i="11"/>
  <c r="Y65" i="11"/>
  <c r="X67" i="11"/>
  <c r="Y67" i="11" s="1"/>
  <c r="X68" i="11"/>
  <c r="X69" i="11"/>
  <c r="X70" i="11"/>
  <c r="X72" i="11"/>
  <c r="X73" i="11"/>
  <c r="X74" i="11"/>
  <c r="X75" i="11"/>
  <c r="X77" i="11"/>
  <c r="X78" i="11"/>
  <c r="X79" i="11"/>
  <c r="X80" i="11"/>
  <c r="X82" i="11"/>
  <c r="X83" i="11"/>
  <c r="X84" i="11"/>
  <c r="X85" i="11"/>
  <c r="X87" i="11"/>
  <c r="X88" i="11"/>
  <c r="X89" i="11"/>
  <c r="X90" i="11"/>
  <c r="X91" i="11"/>
  <c r="AA12" i="36" s="1"/>
  <c r="X94" i="11"/>
  <c r="AA13" i="36" s="1"/>
  <c r="X7" i="11"/>
  <c r="X8" i="11"/>
  <c r="X9" i="11"/>
  <c r="X10" i="11"/>
  <c r="X12" i="11"/>
  <c r="X13" i="11"/>
  <c r="X14" i="11"/>
  <c r="X15" i="11"/>
  <c r="X17" i="11"/>
  <c r="X18" i="11"/>
  <c r="X19" i="11"/>
  <c r="X20" i="11"/>
  <c r="X22" i="11"/>
  <c r="X23" i="11"/>
  <c r="X24" i="11"/>
  <c r="X25" i="11"/>
  <c r="X27" i="11"/>
  <c r="Y27" i="11" s="1"/>
  <c r="X28" i="11"/>
  <c r="Y28" i="11" s="1"/>
  <c r="X29" i="11"/>
  <c r="X30" i="11"/>
  <c r="X31" i="11"/>
  <c r="X34" i="11"/>
  <c r="O67" i="11"/>
  <c r="O68" i="11"/>
  <c r="O69" i="11"/>
  <c r="O70" i="11"/>
  <c r="O72" i="11"/>
  <c r="O73" i="11"/>
  <c r="O74" i="11"/>
  <c r="O75" i="11"/>
  <c r="O77" i="11"/>
  <c r="O78" i="11"/>
  <c r="O79" i="11"/>
  <c r="O80" i="11"/>
  <c r="O82" i="11"/>
  <c r="O83" i="11"/>
  <c r="O84" i="11"/>
  <c r="O85" i="11"/>
  <c r="O87" i="11"/>
  <c r="O88" i="11"/>
  <c r="O89" i="11"/>
  <c r="O90" i="11"/>
  <c r="O91" i="11"/>
  <c r="O94" i="11"/>
  <c r="O7" i="11"/>
  <c r="P7" i="11" s="1"/>
  <c r="O8" i="11"/>
  <c r="P8" i="11" s="1"/>
  <c r="O9" i="11"/>
  <c r="P9" i="11" s="1"/>
  <c r="O10" i="11"/>
  <c r="P10" i="11" s="1"/>
  <c r="O12" i="11"/>
  <c r="P12" i="11" s="1"/>
  <c r="O13" i="11"/>
  <c r="P13" i="11" s="1"/>
  <c r="O14" i="11"/>
  <c r="P14" i="11" s="1"/>
  <c r="O15" i="11"/>
  <c r="O17" i="11"/>
  <c r="P17" i="11" s="1"/>
  <c r="O18" i="11"/>
  <c r="P18" i="11" s="1"/>
  <c r="O19" i="11"/>
  <c r="P19" i="11" s="1"/>
  <c r="O20" i="11"/>
  <c r="P20" i="11" s="1"/>
  <c r="O22" i="11"/>
  <c r="P22" i="11" s="1"/>
  <c r="O23" i="11"/>
  <c r="P23" i="11" s="1"/>
  <c r="O24" i="11"/>
  <c r="P24" i="11" s="1"/>
  <c r="O25" i="11"/>
  <c r="P25" i="11" s="1"/>
  <c r="O27" i="11"/>
  <c r="P27" i="11" s="1"/>
  <c r="O28" i="11"/>
  <c r="P28" i="11" s="1"/>
  <c r="O29" i="11"/>
  <c r="P29" i="11" s="1"/>
  <c r="O30" i="11"/>
  <c r="P30" i="11" s="1"/>
  <c r="O31" i="11"/>
  <c r="O34" i="11"/>
  <c r="H127" i="15"/>
  <c r="I127" i="15"/>
  <c r="J127" i="15"/>
  <c r="K127" i="15"/>
  <c r="L127" i="15"/>
  <c r="M127" i="15"/>
  <c r="H128" i="15"/>
  <c r="I128" i="15"/>
  <c r="J128" i="15"/>
  <c r="K128" i="15"/>
  <c r="L128" i="15"/>
  <c r="M128" i="15"/>
  <c r="H129" i="15"/>
  <c r="I129" i="15"/>
  <c r="J129" i="15"/>
  <c r="K129" i="15"/>
  <c r="L129" i="15"/>
  <c r="M129" i="15"/>
  <c r="H130" i="15"/>
  <c r="I130" i="15"/>
  <c r="J130" i="15"/>
  <c r="K130" i="15"/>
  <c r="L130" i="15"/>
  <c r="M130" i="15"/>
  <c r="H132" i="15"/>
  <c r="I132" i="15"/>
  <c r="J132" i="15"/>
  <c r="K132" i="15"/>
  <c r="L132" i="15"/>
  <c r="M132" i="15"/>
  <c r="H133" i="15"/>
  <c r="I133" i="15"/>
  <c r="J133" i="15"/>
  <c r="K133" i="15"/>
  <c r="L133" i="15"/>
  <c r="M133" i="15"/>
  <c r="H134" i="15"/>
  <c r="I134" i="15"/>
  <c r="J134" i="15"/>
  <c r="K134" i="15"/>
  <c r="L134" i="15"/>
  <c r="M134" i="15"/>
  <c r="H135" i="15"/>
  <c r="I135" i="15"/>
  <c r="J135" i="15"/>
  <c r="K135" i="15"/>
  <c r="L135" i="15"/>
  <c r="M135" i="15"/>
  <c r="H137" i="15"/>
  <c r="I137" i="15"/>
  <c r="J137" i="15"/>
  <c r="K137" i="15"/>
  <c r="L137" i="15"/>
  <c r="M137" i="15"/>
  <c r="H138" i="15"/>
  <c r="I138" i="15"/>
  <c r="J138" i="15"/>
  <c r="K138" i="15"/>
  <c r="L138" i="15"/>
  <c r="M138" i="15"/>
  <c r="H139" i="15"/>
  <c r="I139" i="15"/>
  <c r="J139" i="15"/>
  <c r="K139" i="15"/>
  <c r="L139" i="15"/>
  <c r="M139" i="15"/>
  <c r="H140" i="15"/>
  <c r="I140" i="15"/>
  <c r="J140" i="15"/>
  <c r="K140" i="15"/>
  <c r="L140" i="15"/>
  <c r="M140" i="15"/>
  <c r="H142" i="15"/>
  <c r="I142" i="15"/>
  <c r="J142" i="15"/>
  <c r="K142" i="15"/>
  <c r="L142" i="15"/>
  <c r="M142" i="15"/>
  <c r="H143" i="15"/>
  <c r="I143" i="15"/>
  <c r="J143" i="15"/>
  <c r="K143" i="15"/>
  <c r="L143" i="15"/>
  <c r="M143" i="15"/>
  <c r="H144" i="15"/>
  <c r="I144" i="15"/>
  <c r="J144" i="15"/>
  <c r="K144" i="15"/>
  <c r="L144" i="15"/>
  <c r="M144" i="15"/>
  <c r="H145" i="15"/>
  <c r="I145" i="15"/>
  <c r="J145" i="15"/>
  <c r="K145" i="15"/>
  <c r="L145" i="15"/>
  <c r="M145" i="15"/>
  <c r="H147" i="15"/>
  <c r="I147" i="15"/>
  <c r="J147" i="15"/>
  <c r="K147" i="15"/>
  <c r="L147" i="15"/>
  <c r="M147" i="15"/>
  <c r="H148" i="15"/>
  <c r="I148" i="15"/>
  <c r="J148" i="15"/>
  <c r="K148" i="15"/>
  <c r="L148" i="15"/>
  <c r="M148" i="15"/>
  <c r="H149" i="15"/>
  <c r="I149" i="15"/>
  <c r="J149" i="15"/>
  <c r="K149" i="15"/>
  <c r="L149" i="15"/>
  <c r="M149" i="15"/>
  <c r="H150" i="15"/>
  <c r="I150" i="15"/>
  <c r="J150" i="15"/>
  <c r="K150" i="15"/>
  <c r="L150" i="15"/>
  <c r="M150" i="15"/>
  <c r="H151" i="15"/>
  <c r="I151" i="15"/>
  <c r="J151" i="15"/>
  <c r="K151" i="15"/>
  <c r="L151" i="15"/>
  <c r="M151" i="15"/>
  <c r="H154" i="15"/>
  <c r="I154" i="15"/>
  <c r="J154" i="15"/>
  <c r="K154" i="15"/>
  <c r="L154" i="15"/>
  <c r="M154" i="15"/>
  <c r="J6" i="11"/>
  <c r="N7" i="34" s="1"/>
  <c r="K6" i="11"/>
  <c r="O7" i="34" s="1"/>
  <c r="L6" i="11"/>
  <c r="P7" i="34" s="1"/>
  <c r="M6" i="11"/>
  <c r="Q7" i="34" s="1"/>
  <c r="N6" i="11"/>
  <c r="R7" i="34" s="1"/>
  <c r="J11" i="11"/>
  <c r="N8" i="34" s="1"/>
  <c r="K11" i="11"/>
  <c r="O8" i="34" s="1"/>
  <c r="L11" i="11"/>
  <c r="P8" i="34" s="1"/>
  <c r="M11" i="11"/>
  <c r="Q8" i="34" s="1"/>
  <c r="N11" i="11"/>
  <c r="R8" i="34" s="1"/>
  <c r="J16" i="11"/>
  <c r="N9" i="34" s="1"/>
  <c r="K16" i="11"/>
  <c r="O9" i="34" s="1"/>
  <c r="L16" i="11"/>
  <c r="P9" i="34" s="1"/>
  <c r="M16" i="11"/>
  <c r="Q9" i="34" s="1"/>
  <c r="N16" i="11"/>
  <c r="R9" i="34" s="1"/>
  <c r="J21" i="11"/>
  <c r="N10" i="34" s="1"/>
  <c r="K21" i="11"/>
  <c r="O10" i="34" s="1"/>
  <c r="L21" i="11"/>
  <c r="P10" i="34" s="1"/>
  <c r="M21" i="11"/>
  <c r="Q10" i="34" s="1"/>
  <c r="N21" i="11"/>
  <c r="R10" i="34" s="1"/>
  <c r="J26" i="11"/>
  <c r="N11" i="34" s="1"/>
  <c r="K26" i="11"/>
  <c r="O11" i="34" s="1"/>
  <c r="L26" i="11"/>
  <c r="P11" i="34" s="1"/>
  <c r="M26" i="11"/>
  <c r="Q11" i="34" s="1"/>
  <c r="N26" i="11"/>
  <c r="R11" i="34" s="1"/>
  <c r="J127" i="11"/>
  <c r="K127" i="11"/>
  <c r="L127" i="11"/>
  <c r="M127" i="11"/>
  <c r="N127" i="11"/>
  <c r="J132" i="11"/>
  <c r="K132" i="11"/>
  <c r="L132" i="11"/>
  <c r="M132" i="11"/>
  <c r="N132" i="11"/>
  <c r="J137" i="11"/>
  <c r="K137" i="11"/>
  <c r="L137" i="11"/>
  <c r="M137" i="11"/>
  <c r="N137" i="11"/>
  <c r="J142" i="11"/>
  <c r="K142" i="11"/>
  <c r="L142" i="11"/>
  <c r="M142" i="11"/>
  <c r="N142" i="11"/>
  <c r="J147" i="11"/>
  <c r="K147" i="11"/>
  <c r="L147" i="11"/>
  <c r="M147" i="11"/>
  <c r="N147" i="11"/>
  <c r="J96" i="11"/>
  <c r="K96" i="11"/>
  <c r="L96" i="11"/>
  <c r="M96" i="11"/>
  <c r="N96" i="11"/>
  <c r="J101" i="11"/>
  <c r="K101" i="11"/>
  <c r="L101" i="11"/>
  <c r="M101" i="11"/>
  <c r="N101" i="11"/>
  <c r="J106" i="11"/>
  <c r="K106" i="11"/>
  <c r="L106" i="11"/>
  <c r="M106" i="11"/>
  <c r="N106" i="11"/>
  <c r="J111" i="11"/>
  <c r="K111" i="11"/>
  <c r="L111" i="11"/>
  <c r="M111" i="11"/>
  <c r="N111" i="11"/>
  <c r="J116" i="11"/>
  <c r="K116" i="11"/>
  <c r="L116" i="11"/>
  <c r="M116" i="11"/>
  <c r="N116" i="11"/>
  <c r="J66" i="11"/>
  <c r="K66" i="11"/>
  <c r="L66" i="11"/>
  <c r="M66" i="11"/>
  <c r="N66" i="11"/>
  <c r="J71" i="11"/>
  <c r="K71" i="11"/>
  <c r="L71" i="11"/>
  <c r="M71" i="11"/>
  <c r="N71" i="11"/>
  <c r="J76" i="11"/>
  <c r="K76" i="11"/>
  <c r="L76" i="11"/>
  <c r="M76" i="11"/>
  <c r="N76" i="11"/>
  <c r="J81" i="11"/>
  <c r="K81" i="11"/>
  <c r="L81" i="11"/>
  <c r="M81" i="11"/>
  <c r="N81" i="11"/>
  <c r="J86" i="11"/>
  <c r="K86" i="11"/>
  <c r="L86" i="11"/>
  <c r="M86" i="11"/>
  <c r="N86" i="11"/>
  <c r="S127" i="11"/>
  <c r="T127" i="11"/>
  <c r="U127" i="11"/>
  <c r="V127" i="11"/>
  <c r="W127" i="11"/>
  <c r="S132" i="11"/>
  <c r="T132" i="11"/>
  <c r="U132" i="11"/>
  <c r="V132" i="11"/>
  <c r="W132" i="11"/>
  <c r="S137" i="11"/>
  <c r="T137" i="11"/>
  <c r="U137" i="11"/>
  <c r="V137" i="11"/>
  <c r="W137" i="11"/>
  <c r="S142" i="11"/>
  <c r="T142" i="11"/>
  <c r="U142" i="11"/>
  <c r="V142" i="11"/>
  <c r="W142" i="11"/>
  <c r="S147" i="11"/>
  <c r="T147" i="11"/>
  <c r="U147" i="11"/>
  <c r="V147" i="11"/>
  <c r="W147" i="11"/>
  <c r="S96" i="11"/>
  <c r="T96" i="11"/>
  <c r="U96" i="11"/>
  <c r="V96" i="11"/>
  <c r="W96" i="11"/>
  <c r="S101" i="11"/>
  <c r="T101" i="11"/>
  <c r="U101" i="11"/>
  <c r="V101" i="11"/>
  <c r="W101" i="11"/>
  <c r="S106" i="11"/>
  <c r="T106" i="11"/>
  <c r="U106" i="11"/>
  <c r="V106" i="11"/>
  <c r="W106" i="11"/>
  <c r="S111" i="11"/>
  <c r="T111" i="11"/>
  <c r="U111" i="11"/>
  <c r="V111" i="11"/>
  <c r="W111" i="11"/>
  <c r="S116" i="11"/>
  <c r="T116" i="11"/>
  <c r="U116" i="11"/>
  <c r="V116" i="11"/>
  <c r="W116" i="11"/>
  <c r="S66" i="11"/>
  <c r="W22" i="34" s="1"/>
  <c r="T66" i="11"/>
  <c r="X22" i="34" s="1"/>
  <c r="U66" i="11"/>
  <c r="V66" i="11"/>
  <c r="Z22" i="34" s="1"/>
  <c r="W66" i="11"/>
  <c r="AA22" i="34" s="1"/>
  <c r="S71" i="11"/>
  <c r="W23" i="34" s="1"/>
  <c r="T71" i="11"/>
  <c r="U71" i="11"/>
  <c r="Y23" i="34" s="1"/>
  <c r="V71" i="11"/>
  <c r="Z23" i="34" s="1"/>
  <c r="W71" i="11"/>
  <c r="S76" i="11"/>
  <c r="W24" i="34" s="1"/>
  <c r="T76" i="11"/>
  <c r="X24" i="34" s="1"/>
  <c r="U76" i="11"/>
  <c r="Y24" i="34" s="1"/>
  <c r="V76" i="11"/>
  <c r="Z24" i="34" s="1"/>
  <c r="W76" i="11"/>
  <c r="AA24" i="34" s="1"/>
  <c r="S81" i="11"/>
  <c r="W25" i="34" s="1"/>
  <c r="T81" i="11"/>
  <c r="X25" i="34" s="1"/>
  <c r="U81" i="11"/>
  <c r="Y25" i="34" s="1"/>
  <c r="V81" i="11"/>
  <c r="Z25" i="34" s="1"/>
  <c r="W81" i="11"/>
  <c r="AA25" i="34" s="1"/>
  <c r="S86" i="11"/>
  <c r="W26" i="34" s="1"/>
  <c r="T86" i="11"/>
  <c r="X26" i="34" s="1"/>
  <c r="U86" i="11"/>
  <c r="Y26" i="34" s="1"/>
  <c r="V86" i="11"/>
  <c r="Z26" i="34" s="1"/>
  <c r="W86" i="11"/>
  <c r="AA26" i="34" s="1"/>
  <c r="S6" i="11"/>
  <c r="T6" i="11"/>
  <c r="X7" i="34" s="1"/>
  <c r="U6" i="11"/>
  <c r="Y7" i="34" s="1"/>
  <c r="V6" i="11"/>
  <c r="Z7" i="34" s="1"/>
  <c r="W6" i="11"/>
  <c r="S11" i="11"/>
  <c r="W8" i="34" s="1"/>
  <c r="T11" i="11"/>
  <c r="X8" i="34" s="1"/>
  <c r="U11" i="11"/>
  <c r="Y8" i="34" s="1"/>
  <c r="V11" i="11"/>
  <c r="Z8" i="34" s="1"/>
  <c r="S16" i="11"/>
  <c r="W9" i="34" s="1"/>
  <c r="W17" i="34" s="1"/>
  <c r="T16" i="11"/>
  <c r="U16" i="11"/>
  <c r="Y9" i="34" s="1"/>
  <c r="V16" i="11"/>
  <c r="Z9" i="34" s="1"/>
  <c r="W16" i="11"/>
  <c r="AA9" i="34" s="1"/>
  <c r="AA17" i="34" s="1"/>
  <c r="S21" i="11"/>
  <c r="T21" i="11"/>
  <c r="X10" i="34" s="1"/>
  <c r="U21" i="11"/>
  <c r="Y10" i="34" s="1"/>
  <c r="V21" i="11"/>
  <c r="Z10" i="34" s="1"/>
  <c r="W21" i="11"/>
  <c r="AA10" i="34" s="1"/>
  <c r="S26" i="11"/>
  <c r="W11" i="34" s="1"/>
  <c r="T26" i="11"/>
  <c r="X11" i="34" s="1"/>
  <c r="U26" i="11"/>
  <c r="Y11" i="34" s="1"/>
  <c r="Y19" i="34" s="1"/>
  <c r="V26" i="11"/>
  <c r="W26" i="11"/>
  <c r="AA11" i="34" s="1"/>
  <c r="P5" i="15"/>
  <c r="Y5" i="15" s="1"/>
  <c r="AC35" i="11"/>
  <c r="U44" i="34"/>
  <c r="AC95" i="11"/>
  <c r="AG44" i="34" s="1"/>
  <c r="AC125" i="11"/>
  <c r="P5" i="12"/>
  <c r="P52" i="12" s="1"/>
  <c r="P55" i="12" s="1"/>
  <c r="AC156" i="11"/>
  <c r="AB5" i="12" s="1"/>
  <c r="Z155" i="11"/>
  <c r="Z152" i="11"/>
  <c r="Z151" i="11"/>
  <c r="Z150" i="11"/>
  <c r="Z149" i="11"/>
  <c r="Z148" i="11"/>
  <c r="Z147" i="11"/>
  <c r="Z146" i="11"/>
  <c r="Z145" i="11"/>
  <c r="Z144" i="11"/>
  <c r="Z143" i="11"/>
  <c r="Z142" i="11"/>
  <c r="Z141" i="11"/>
  <c r="Z140" i="11"/>
  <c r="Z139" i="11"/>
  <c r="Z138" i="11"/>
  <c r="Z137" i="11"/>
  <c r="Z136" i="11"/>
  <c r="Z135" i="11"/>
  <c r="Z134" i="11"/>
  <c r="Z133" i="11"/>
  <c r="Z132" i="11"/>
  <c r="Z131" i="11"/>
  <c r="Z130" i="11"/>
  <c r="Z129" i="11"/>
  <c r="Z128" i="11"/>
  <c r="Z127" i="11"/>
  <c r="Z124" i="11"/>
  <c r="Z121" i="11"/>
  <c r="Z120" i="11"/>
  <c r="Z119" i="11"/>
  <c r="Z118" i="11"/>
  <c r="Z117" i="11"/>
  <c r="Z116" i="11"/>
  <c r="Z115" i="11"/>
  <c r="Z114" i="11"/>
  <c r="Z113" i="11"/>
  <c r="Z112" i="11"/>
  <c r="Z111" i="11"/>
  <c r="Z110" i="11"/>
  <c r="Z109" i="11"/>
  <c r="Z108" i="11"/>
  <c r="Z107" i="11"/>
  <c r="Z106" i="11"/>
  <c r="Z105" i="11"/>
  <c r="Z104" i="11"/>
  <c r="Z103" i="11"/>
  <c r="Z102" i="11"/>
  <c r="Z101" i="11"/>
  <c r="Z100" i="11"/>
  <c r="Z99" i="11"/>
  <c r="Z98" i="11"/>
  <c r="Z97" i="11"/>
  <c r="Z96" i="11"/>
  <c r="Z94" i="11"/>
  <c r="Z91" i="11"/>
  <c r="Z90" i="11"/>
  <c r="Z89" i="11"/>
  <c r="Z88" i="11"/>
  <c r="Z87" i="11"/>
  <c r="Z86" i="11"/>
  <c r="Z85" i="11"/>
  <c r="Z84" i="11"/>
  <c r="Z83" i="11"/>
  <c r="Z82" i="11"/>
  <c r="Z81" i="11"/>
  <c r="Z80" i="11"/>
  <c r="Z79" i="11"/>
  <c r="Z78" i="11"/>
  <c r="Z77" i="11"/>
  <c r="Z76" i="11"/>
  <c r="Z75" i="11"/>
  <c r="Z74" i="11"/>
  <c r="Z73" i="11"/>
  <c r="Z72" i="11"/>
  <c r="Z71" i="11"/>
  <c r="Z70" i="11"/>
  <c r="Z69" i="11"/>
  <c r="Z68" i="11"/>
  <c r="Z67" i="11"/>
  <c r="Z66" i="11"/>
  <c r="Z7" i="11"/>
  <c r="Z8" i="11"/>
  <c r="Z9" i="11"/>
  <c r="Z10" i="11"/>
  <c r="Z11" i="11"/>
  <c r="Z12" i="11"/>
  <c r="Z13" i="11"/>
  <c r="Z14" i="11"/>
  <c r="Z15" i="11"/>
  <c r="Z16" i="11"/>
  <c r="Z17" i="11"/>
  <c r="Z18" i="11"/>
  <c r="Z19" i="11"/>
  <c r="Z20" i="11"/>
  <c r="Z21" i="11"/>
  <c r="Z22" i="11"/>
  <c r="Z23" i="11"/>
  <c r="Z24" i="11"/>
  <c r="Z25" i="11"/>
  <c r="Z26" i="11"/>
  <c r="Z27" i="11"/>
  <c r="Z28" i="11"/>
  <c r="Z29" i="11"/>
  <c r="Z30" i="11"/>
  <c r="Z31" i="11"/>
  <c r="Z34" i="11"/>
  <c r="Z6" i="11"/>
  <c r="Y216" i="15"/>
  <c r="Y217" i="15"/>
  <c r="Y218" i="15"/>
  <c r="Y219" i="15"/>
  <c r="Y220" i="15"/>
  <c r="Y221" i="15"/>
  <c r="Y222" i="15"/>
  <c r="Y223" i="15"/>
  <c r="Y224" i="15"/>
  <c r="Y225" i="15"/>
  <c r="Y226" i="15"/>
  <c r="Y227" i="15"/>
  <c r="Y228" i="15"/>
  <c r="Y229" i="15"/>
  <c r="Y230" i="15"/>
  <c r="Y231" i="15"/>
  <c r="Y232" i="15"/>
  <c r="Y233" i="15"/>
  <c r="Y234" i="15"/>
  <c r="Y235" i="15"/>
  <c r="Y236" i="15"/>
  <c r="Y237" i="15"/>
  <c r="Y238" i="15"/>
  <c r="Y239" i="15"/>
  <c r="Y240" i="15"/>
  <c r="Y241" i="15"/>
  <c r="Y244" i="15"/>
  <c r="Y96" i="15"/>
  <c r="Y97" i="15"/>
  <c r="Y98" i="15"/>
  <c r="Y99" i="15"/>
  <c r="Y100" i="15"/>
  <c r="Y101" i="15"/>
  <c r="Y102" i="15"/>
  <c r="Y103" i="15"/>
  <c r="Y104" i="15"/>
  <c r="Y105" i="15"/>
  <c r="Y106" i="15"/>
  <c r="Y107" i="15"/>
  <c r="Y108" i="15"/>
  <c r="Y109" i="15"/>
  <c r="Y110" i="15"/>
  <c r="Y111" i="15"/>
  <c r="Y112" i="15"/>
  <c r="Y113" i="15"/>
  <c r="Y114" i="15"/>
  <c r="Y115" i="15"/>
  <c r="Y116" i="15"/>
  <c r="Y117" i="15"/>
  <c r="Y118" i="15"/>
  <c r="Y119" i="15"/>
  <c r="Y120" i="15"/>
  <c r="Y121" i="15"/>
  <c r="Y124" i="15"/>
  <c r="Y6" i="15"/>
  <c r="Y7" i="15"/>
  <c r="Y8" i="15"/>
  <c r="Y9" i="15"/>
  <c r="Y10" i="15"/>
  <c r="Y11" i="15"/>
  <c r="Y12" i="15"/>
  <c r="Y13" i="15"/>
  <c r="Y14" i="15"/>
  <c r="Y15" i="15"/>
  <c r="Y16" i="15"/>
  <c r="Y17" i="15"/>
  <c r="Y18" i="15"/>
  <c r="Y19" i="15"/>
  <c r="Y20" i="15"/>
  <c r="Y21" i="15"/>
  <c r="Y22" i="15"/>
  <c r="Y23" i="15"/>
  <c r="Y24" i="15"/>
  <c r="Y25" i="15"/>
  <c r="Y26" i="15"/>
  <c r="Y27" i="15"/>
  <c r="Y28" i="15"/>
  <c r="Y29" i="15"/>
  <c r="Y30" i="15"/>
  <c r="Y31" i="15"/>
  <c r="Y34" i="15"/>
  <c r="X126" i="11"/>
  <c r="Y126" i="11" s="1"/>
  <c r="Q127" i="15"/>
  <c r="R127" i="15"/>
  <c r="S127" i="15"/>
  <c r="U127" i="15"/>
  <c r="V127" i="15"/>
  <c r="Q128" i="15"/>
  <c r="R128" i="15"/>
  <c r="S128" i="15"/>
  <c r="U128" i="15"/>
  <c r="V128" i="15"/>
  <c r="Q129" i="15"/>
  <c r="R129" i="15"/>
  <c r="S129" i="15"/>
  <c r="U129" i="15"/>
  <c r="V129" i="15"/>
  <c r="Q130" i="15"/>
  <c r="R130" i="15"/>
  <c r="S130" i="15"/>
  <c r="U130" i="15"/>
  <c r="V130" i="15"/>
  <c r="Q132" i="15"/>
  <c r="R132" i="15"/>
  <c r="S132" i="15"/>
  <c r="U132" i="15"/>
  <c r="V132" i="15"/>
  <c r="Q133" i="15"/>
  <c r="R133" i="15"/>
  <c r="S133" i="15"/>
  <c r="U133" i="15"/>
  <c r="V133" i="15"/>
  <c r="Q134" i="15"/>
  <c r="R134" i="15"/>
  <c r="S134" i="15"/>
  <c r="U134" i="15"/>
  <c r="V134" i="15"/>
  <c r="Q135" i="15"/>
  <c r="R135" i="15"/>
  <c r="S135" i="15"/>
  <c r="U135" i="15"/>
  <c r="V135" i="15"/>
  <c r="Q137" i="15"/>
  <c r="R137" i="15"/>
  <c r="S137" i="15"/>
  <c r="U137" i="15"/>
  <c r="V137" i="15"/>
  <c r="Q138" i="15"/>
  <c r="R138" i="15"/>
  <c r="S138" i="15"/>
  <c r="U138" i="15"/>
  <c r="V138" i="15"/>
  <c r="Q139" i="15"/>
  <c r="R139" i="15"/>
  <c r="S139" i="15"/>
  <c r="U139" i="15"/>
  <c r="V139" i="15"/>
  <c r="Q140" i="15"/>
  <c r="R140" i="15"/>
  <c r="S140" i="15"/>
  <c r="U140" i="15"/>
  <c r="V140" i="15"/>
  <c r="Q142" i="15"/>
  <c r="R142" i="15"/>
  <c r="S142" i="15"/>
  <c r="U142" i="15"/>
  <c r="V142" i="15"/>
  <c r="Q143" i="15"/>
  <c r="R143" i="15"/>
  <c r="S143" i="15"/>
  <c r="U143" i="15"/>
  <c r="V143" i="15"/>
  <c r="Q144" i="15"/>
  <c r="R144" i="15"/>
  <c r="S144" i="15"/>
  <c r="U144" i="15"/>
  <c r="V144" i="15"/>
  <c r="Q145" i="15"/>
  <c r="R145" i="15"/>
  <c r="S145" i="15"/>
  <c r="U145" i="15"/>
  <c r="V145" i="15"/>
  <c r="Q147" i="15"/>
  <c r="R147" i="15"/>
  <c r="S147" i="15"/>
  <c r="U147" i="15"/>
  <c r="V147" i="15"/>
  <c r="Q148" i="15"/>
  <c r="R148" i="15"/>
  <c r="S148" i="15"/>
  <c r="U148" i="15"/>
  <c r="V148" i="15"/>
  <c r="Q149" i="15"/>
  <c r="R149" i="15"/>
  <c r="S149" i="15"/>
  <c r="U149" i="15"/>
  <c r="V149" i="15"/>
  <c r="Q150" i="15"/>
  <c r="R150" i="15"/>
  <c r="S150" i="15"/>
  <c r="U150" i="15"/>
  <c r="V150" i="15"/>
  <c r="Q151" i="15"/>
  <c r="R151" i="15"/>
  <c r="S151" i="15"/>
  <c r="U151" i="15"/>
  <c r="V151" i="15"/>
  <c r="Q154" i="15"/>
  <c r="R154" i="15"/>
  <c r="S154" i="15"/>
  <c r="U154" i="15"/>
  <c r="V154" i="15"/>
  <c r="O97" i="11"/>
  <c r="P97" i="11" s="1"/>
  <c r="O98" i="11"/>
  <c r="P98" i="11" s="1"/>
  <c r="O99" i="11"/>
  <c r="P99" i="11" s="1"/>
  <c r="O100" i="11"/>
  <c r="P100" i="11" s="1"/>
  <c r="O102" i="11"/>
  <c r="P102" i="11" s="1"/>
  <c r="O103" i="11"/>
  <c r="P103" i="11" s="1"/>
  <c r="O104" i="11"/>
  <c r="P104" i="11" s="1"/>
  <c r="O105" i="11"/>
  <c r="P105" i="11" s="1"/>
  <c r="O107" i="11"/>
  <c r="P107" i="11" s="1"/>
  <c r="O108" i="11"/>
  <c r="P108" i="11" s="1"/>
  <c r="O109" i="11"/>
  <c r="P109" i="11" s="1"/>
  <c r="O110" i="11"/>
  <c r="P110" i="11" s="1"/>
  <c r="O112" i="11"/>
  <c r="P112" i="11" s="1"/>
  <c r="O113" i="11"/>
  <c r="P113" i="11" s="1"/>
  <c r="O114" i="11"/>
  <c r="P114" i="11" s="1"/>
  <c r="O115" i="11"/>
  <c r="P115" i="11" s="1"/>
  <c r="O117" i="11"/>
  <c r="P117" i="11" s="1"/>
  <c r="O118" i="11"/>
  <c r="P118" i="11" s="1"/>
  <c r="O119" i="11"/>
  <c r="P119" i="11" s="1"/>
  <c r="O120" i="11"/>
  <c r="P120" i="11" s="1"/>
  <c r="O121" i="11"/>
  <c r="P121" i="11" s="1"/>
  <c r="O124" i="11"/>
  <c r="P124" i="11" s="1"/>
  <c r="O126" i="11"/>
  <c r="P126" i="11" s="1"/>
  <c r="O128" i="11"/>
  <c r="O129" i="11"/>
  <c r="O130" i="11"/>
  <c r="O131" i="11"/>
  <c r="O133" i="11"/>
  <c r="O134" i="11"/>
  <c r="O135" i="11"/>
  <c r="O136" i="11"/>
  <c r="O138" i="11"/>
  <c r="O139" i="11"/>
  <c r="O140" i="11"/>
  <c r="O141" i="11"/>
  <c r="O143" i="11"/>
  <c r="O144" i="11"/>
  <c r="O145" i="11"/>
  <c r="O146" i="11"/>
  <c r="O148" i="11"/>
  <c r="O149" i="11"/>
  <c r="O150" i="11"/>
  <c r="O151" i="11"/>
  <c r="O152" i="11"/>
  <c r="O155" i="11"/>
  <c r="O7" i="39" l="1"/>
  <c r="AO58" i="39"/>
  <c r="X117" i="39"/>
  <c r="AO127" i="39"/>
  <c r="D36" i="47"/>
  <c r="U40" i="34"/>
  <c r="AD40" i="34" s="1"/>
  <c r="K162" i="11"/>
  <c r="L157" i="11"/>
  <c r="N7" i="39"/>
  <c r="L117" i="39"/>
  <c r="P33" i="39"/>
  <c r="AO33" i="39" s="1"/>
  <c r="AC65" i="39"/>
  <c r="AC71" i="39"/>
  <c r="P79" i="39"/>
  <c r="AC89" i="39"/>
  <c r="R8" i="33" s="1"/>
  <c r="AC8" i="33" s="1"/>
  <c r="P17" i="39"/>
  <c r="AO17" i="39" s="1"/>
  <c r="P53" i="39"/>
  <c r="Y61" i="15"/>
  <c r="W36" i="11"/>
  <c r="AA7" i="34"/>
  <c r="AA14" i="34" s="1"/>
  <c r="R6" i="15"/>
  <c r="W7" i="34"/>
  <c r="X19" i="34"/>
  <c r="Y18" i="34"/>
  <c r="Z17" i="34"/>
  <c r="W41" i="11"/>
  <c r="AA23" i="34"/>
  <c r="AA16" i="34" s="1"/>
  <c r="W16" i="34"/>
  <c r="X15" i="34"/>
  <c r="Y34" i="11"/>
  <c r="I13" i="36"/>
  <c r="J13" i="36" s="1"/>
  <c r="K7" i="39"/>
  <c r="P48" i="39"/>
  <c r="AC118" i="39"/>
  <c r="AA19" i="34"/>
  <c r="W19" i="34"/>
  <c r="X18" i="34"/>
  <c r="Y17" i="34"/>
  <c r="Z16" i="34"/>
  <c r="AA15" i="34"/>
  <c r="W15" i="34"/>
  <c r="W29" i="34"/>
  <c r="Y31" i="11"/>
  <c r="I12" i="36"/>
  <c r="J12" i="36" s="1"/>
  <c r="O31" i="39"/>
  <c r="P53" i="12"/>
  <c r="P56" i="12"/>
  <c r="Q6" i="32" s="1"/>
  <c r="U26" i="15"/>
  <c r="Z11" i="34"/>
  <c r="Z14" i="34" s="1"/>
  <c r="R21" i="15"/>
  <c r="W10" i="34"/>
  <c r="W18" i="34" s="1"/>
  <c r="S16" i="15"/>
  <c r="X9" i="34"/>
  <c r="X14" i="34" s="1"/>
  <c r="Y14" i="34"/>
  <c r="AA18" i="34"/>
  <c r="Y16" i="34"/>
  <c r="Z29" i="34"/>
  <c r="Z15" i="34"/>
  <c r="AB13" i="36"/>
  <c r="P58" i="39"/>
  <c r="Z18" i="34"/>
  <c r="T41" i="11"/>
  <c r="X23" i="34"/>
  <c r="X16" i="34" s="1"/>
  <c r="U36" i="11"/>
  <c r="Y22" i="34"/>
  <c r="AB12" i="36"/>
  <c r="O58" i="11"/>
  <c r="P58" i="11" s="1"/>
  <c r="X64" i="11"/>
  <c r="Y64" i="11" s="1"/>
  <c r="X58" i="11"/>
  <c r="Y58" i="11" s="1"/>
  <c r="X53" i="11"/>
  <c r="Y53" i="11" s="1"/>
  <c r="AB52" i="12"/>
  <c r="AG30" i="34"/>
  <c r="U30" i="34"/>
  <c r="Z39" i="11"/>
  <c r="Z43" i="11"/>
  <c r="Z47" i="11"/>
  <c r="Z51" i="11"/>
  <c r="Z55" i="11"/>
  <c r="Z59" i="11"/>
  <c r="O61" i="11"/>
  <c r="P61" i="11" s="1"/>
  <c r="X42" i="11"/>
  <c r="Y42" i="11" s="1"/>
  <c r="P148" i="11"/>
  <c r="O178" i="11"/>
  <c r="P178" i="11" s="1"/>
  <c r="P138" i="11"/>
  <c r="O168" i="11"/>
  <c r="P168" i="11" s="1"/>
  <c r="P133" i="11"/>
  <c r="O163" i="11"/>
  <c r="P163" i="11" s="1"/>
  <c r="Z162" i="11"/>
  <c r="Z174" i="11"/>
  <c r="V51" i="11"/>
  <c r="R10" i="12"/>
  <c r="S177" i="11"/>
  <c r="R146" i="15" s="1"/>
  <c r="U7" i="12"/>
  <c r="V162" i="11"/>
  <c r="U131" i="15" s="1"/>
  <c r="V6" i="12"/>
  <c r="W157" i="11"/>
  <c r="V126" i="15" s="1"/>
  <c r="P25" i="34"/>
  <c r="P18" i="34" s="1"/>
  <c r="L51" i="11"/>
  <c r="R23" i="34"/>
  <c r="R16" i="34" s="1"/>
  <c r="N41" i="11"/>
  <c r="L10" i="12"/>
  <c r="M177" i="11"/>
  <c r="L146" i="15" s="1"/>
  <c r="M9" i="12"/>
  <c r="N172" i="11"/>
  <c r="M141" i="15" s="1"/>
  <c r="K7" i="12"/>
  <c r="L162" i="11"/>
  <c r="K131" i="15" s="1"/>
  <c r="R14" i="34"/>
  <c r="P87" i="11"/>
  <c r="O57" i="11"/>
  <c r="P57" i="11" s="1"/>
  <c r="P77" i="11"/>
  <c r="O47" i="11"/>
  <c r="P47" i="11" s="1"/>
  <c r="P151" i="11"/>
  <c r="O181" i="11"/>
  <c r="P181" i="11" s="1"/>
  <c r="P146" i="11"/>
  <c r="O176" i="11"/>
  <c r="P176" i="11" s="1"/>
  <c r="P141" i="11"/>
  <c r="O171" i="11"/>
  <c r="P171" i="11" s="1"/>
  <c r="P136" i="11"/>
  <c r="O166" i="11"/>
  <c r="P166" i="11" s="1"/>
  <c r="P131" i="11"/>
  <c r="O161" i="11"/>
  <c r="P161" i="11" s="1"/>
  <c r="Z36" i="11"/>
  <c r="Z40" i="11"/>
  <c r="Z48" i="11"/>
  <c r="Z52" i="11"/>
  <c r="Z56" i="11"/>
  <c r="Z60" i="11"/>
  <c r="Z159" i="11"/>
  <c r="Z163" i="11"/>
  <c r="Z167" i="11"/>
  <c r="Z171" i="11"/>
  <c r="Z175" i="11"/>
  <c r="Z179" i="11"/>
  <c r="Z185" i="11"/>
  <c r="T56" i="11"/>
  <c r="U51" i="11"/>
  <c r="V46" i="11"/>
  <c r="S41" i="11"/>
  <c r="T36" i="11"/>
  <c r="U10" i="12"/>
  <c r="V177" i="11"/>
  <c r="U146" i="15" s="1"/>
  <c r="V9" i="12"/>
  <c r="W172" i="11"/>
  <c r="V141" i="15" s="1"/>
  <c r="R9" i="12"/>
  <c r="S172" i="11"/>
  <c r="R141" i="15" s="1"/>
  <c r="S8" i="12"/>
  <c r="T167" i="11"/>
  <c r="S136" i="15" s="1"/>
  <c r="T7" i="12"/>
  <c r="U162" i="11"/>
  <c r="U6" i="12"/>
  <c r="V157" i="11"/>
  <c r="U126" i="15" s="1"/>
  <c r="R26" i="34"/>
  <c r="R19" i="34" s="1"/>
  <c r="N56" i="11"/>
  <c r="N26" i="34"/>
  <c r="N19" i="34" s="1"/>
  <c r="J56" i="11"/>
  <c r="O25" i="34"/>
  <c r="O18" i="34" s="1"/>
  <c r="K51" i="11"/>
  <c r="P24" i="34"/>
  <c r="P17" i="34" s="1"/>
  <c r="L46" i="11"/>
  <c r="Q23" i="34"/>
  <c r="Q16" i="34" s="1"/>
  <c r="M41" i="11"/>
  <c r="R22" i="34"/>
  <c r="N36" i="11"/>
  <c r="N22" i="34"/>
  <c r="J36" i="11"/>
  <c r="K10" i="12"/>
  <c r="L177" i="11"/>
  <c r="K146" i="15" s="1"/>
  <c r="L9" i="12"/>
  <c r="M172" i="11"/>
  <c r="L141" i="15" s="1"/>
  <c r="M8" i="12"/>
  <c r="N167" i="11"/>
  <c r="M136" i="15" s="1"/>
  <c r="I8" i="12"/>
  <c r="J167" i="11"/>
  <c r="I136" i="15" s="1"/>
  <c r="Q14" i="34"/>
  <c r="P90" i="11"/>
  <c r="O60" i="11"/>
  <c r="P60" i="11" s="1"/>
  <c r="P85" i="11"/>
  <c r="O55" i="11"/>
  <c r="P55" i="11" s="1"/>
  <c r="P80" i="11"/>
  <c r="O50" i="11"/>
  <c r="P50" i="11" s="1"/>
  <c r="P75" i="11"/>
  <c r="O45" i="11"/>
  <c r="P45" i="11" s="1"/>
  <c r="P70" i="11"/>
  <c r="O40" i="11"/>
  <c r="P40" i="11" s="1"/>
  <c r="Y90" i="11"/>
  <c r="X60" i="11"/>
  <c r="Y60" i="11" s="1"/>
  <c r="Y85" i="11"/>
  <c r="X55" i="11"/>
  <c r="Y55" i="11" s="1"/>
  <c r="X50" i="11"/>
  <c r="Y50" i="11" s="1"/>
  <c r="X45" i="11"/>
  <c r="Y45" i="11" s="1"/>
  <c r="Y70" i="11"/>
  <c r="X40" i="11"/>
  <c r="Y40" i="11" s="1"/>
  <c r="P21" i="39"/>
  <c r="Z31" i="39"/>
  <c r="P44" i="39"/>
  <c r="AO44" i="39" s="1"/>
  <c r="AC84" i="39"/>
  <c r="P105" i="39"/>
  <c r="P111" i="39"/>
  <c r="AC121" i="39"/>
  <c r="AC127" i="39"/>
  <c r="P143" i="11"/>
  <c r="O173" i="11"/>
  <c r="P173" i="11" s="1"/>
  <c r="P128" i="11"/>
  <c r="O158" i="11"/>
  <c r="P158" i="11" s="1"/>
  <c r="Z158" i="11"/>
  <c r="Z170" i="11"/>
  <c r="Z182" i="11"/>
  <c r="U56" i="11"/>
  <c r="S46" i="11"/>
  <c r="V10" i="12"/>
  <c r="W177" i="11"/>
  <c r="V146" i="15" s="1"/>
  <c r="T8" i="12"/>
  <c r="U167" i="11"/>
  <c r="O26" i="34"/>
  <c r="O19" i="34" s="1"/>
  <c r="K56" i="11"/>
  <c r="N23" i="34"/>
  <c r="N16" i="34" s="1"/>
  <c r="J41" i="11"/>
  <c r="I9" i="12"/>
  <c r="J172" i="11"/>
  <c r="I141" i="15" s="1"/>
  <c r="N14" i="34"/>
  <c r="P72" i="11"/>
  <c r="O42" i="11"/>
  <c r="P42" i="11" s="1"/>
  <c r="Y87" i="11"/>
  <c r="X57" i="11"/>
  <c r="Y57" i="11" s="1"/>
  <c r="Y77" i="11"/>
  <c r="X47" i="11"/>
  <c r="Y47" i="11" s="1"/>
  <c r="P150" i="11"/>
  <c r="O180" i="11"/>
  <c r="P180" i="11" s="1"/>
  <c r="P145" i="11"/>
  <c r="O175" i="11"/>
  <c r="P175" i="11" s="1"/>
  <c r="P140" i="11"/>
  <c r="O170" i="11"/>
  <c r="P170" i="11" s="1"/>
  <c r="P135" i="11"/>
  <c r="O165" i="11"/>
  <c r="P165" i="11" s="1"/>
  <c r="P130" i="11"/>
  <c r="O160" i="11"/>
  <c r="P160" i="11" s="1"/>
  <c r="Z37" i="11"/>
  <c r="Z41" i="11"/>
  <c r="Z45" i="11"/>
  <c r="Z49" i="11"/>
  <c r="Z53" i="11"/>
  <c r="Z57" i="11"/>
  <c r="Z61" i="11"/>
  <c r="Z160" i="11"/>
  <c r="Z164" i="11"/>
  <c r="Z168" i="11"/>
  <c r="Z172" i="11"/>
  <c r="Z176" i="11"/>
  <c r="Z180" i="11"/>
  <c r="W56" i="11"/>
  <c r="S56" i="11"/>
  <c r="T51" i="11"/>
  <c r="U46" i="11"/>
  <c r="V41" i="11"/>
  <c r="S36" i="11"/>
  <c r="T10" i="12"/>
  <c r="U177" i="11"/>
  <c r="U9" i="12"/>
  <c r="V172" i="11"/>
  <c r="U141" i="15" s="1"/>
  <c r="V8" i="12"/>
  <c r="W167" i="11"/>
  <c r="V136" i="15" s="1"/>
  <c r="R8" i="12"/>
  <c r="S167" i="11"/>
  <c r="R136" i="15" s="1"/>
  <c r="S7" i="12"/>
  <c r="T162" i="11"/>
  <c r="S131" i="15" s="1"/>
  <c r="T6" i="12"/>
  <c r="U157" i="11"/>
  <c r="Q26" i="34"/>
  <c r="Q19" i="34" s="1"/>
  <c r="M56" i="11"/>
  <c r="R25" i="34"/>
  <c r="R18" i="34" s="1"/>
  <c r="N51" i="11"/>
  <c r="N25" i="34"/>
  <c r="N18" i="34" s="1"/>
  <c r="J51" i="11"/>
  <c r="O24" i="34"/>
  <c r="O17" i="34" s="1"/>
  <c r="K46" i="11"/>
  <c r="P23" i="34"/>
  <c r="P16" i="34" s="1"/>
  <c r="L41" i="11"/>
  <c r="Q22" i="34"/>
  <c r="M36" i="11"/>
  <c r="J10" i="12"/>
  <c r="K177" i="11"/>
  <c r="K9" i="12"/>
  <c r="L172" i="11"/>
  <c r="L8" i="12"/>
  <c r="M167" i="11"/>
  <c r="L136" i="15" s="1"/>
  <c r="M7" i="12"/>
  <c r="N162" i="11"/>
  <c r="M131" i="15" s="1"/>
  <c r="I7" i="12"/>
  <c r="J162" i="11"/>
  <c r="I131" i="15" s="1"/>
  <c r="J6" i="12"/>
  <c r="K157" i="11"/>
  <c r="J126" i="15" s="1"/>
  <c r="S9" i="34"/>
  <c r="P14" i="34"/>
  <c r="P89" i="11"/>
  <c r="O59" i="11"/>
  <c r="P59" i="11" s="1"/>
  <c r="O54" i="11"/>
  <c r="P54" i="11" s="1"/>
  <c r="O49" i="11"/>
  <c r="P49" i="11" s="1"/>
  <c r="P74" i="11"/>
  <c r="O44" i="11"/>
  <c r="P44" i="11" s="1"/>
  <c r="P69" i="11"/>
  <c r="O39" i="11"/>
  <c r="P39" i="11" s="1"/>
  <c r="X37" i="11"/>
  <c r="Y37" i="11" s="1"/>
  <c r="Y89" i="11"/>
  <c r="X59" i="11"/>
  <c r="Y59" i="11" s="1"/>
  <c r="X54" i="11"/>
  <c r="Y54" i="11" s="1"/>
  <c r="X49" i="11"/>
  <c r="Y49" i="11" s="1"/>
  <c r="Y74" i="11"/>
  <c r="X44" i="11"/>
  <c r="Y44" i="11" s="1"/>
  <c r="Y69" i="11"/>
  <c r="X39" i="11"/>
  <c r="Y39" i="11" s="1"/>
  <c r="AC17" i="39"/>
  <c r="AC33" i="39"/>
  <c r="AC48" i="39"/>
  <c r="AJ48" i="39" s="1"/>
  <c r="AC53" i="39"/>
  <c r="AC58" i="39"/>
  <c r="P65" i="39"/>
  <c r="AO65" i="39" s="1"/>
  <c r="P71" i="39"/>
  <c r="AJ71" i="39" s="1"/>
  <c r="AC79" i="39"/>
  <c r="P89" i="39"/>
  <c r="P118" i="39"/>
  <c r="AO118" i="39" s="1"/>
  <c r="P152" i="11"/>
  <c r="O182" i="11"/>
  <c r="P182" i="11" s="1"/>
  <c r="Z166" i="11"/>
  <c r="Z178" i="11"/>
  <c r="W46" i="11"/>
  <c r="S9" i="12"/>
  <c r="T172" i="11"/>
  <c r="S141" i="15" s="1"/>
  <c r="R6" i="12"/>
  <c r="S157" i="11"/>
  <c r="R126" i="15" s="1"/>
  <c r="Q24" i="34"/>
  <c r="Q17" i="34" s="1"/>
  <c r="M46" i="11"/>
  <c r="O22" i="34"/>
  <c r="K36" i="11"/>
  <c r="J8" i="12"/>
  <c r="K167" i="11"/>
  <c r="J136" i="15" s="1"/>
  <c r="L6" i="12"/>
  <c r="M157" i="11"/>
  <c r="L126" i="15" s="1"/>
  <c r="P82" i="11"/>
  <c r="O52" i="11"/>
  <c r="P52" i="11" s="1"/>
  <c r="P67" i="11"/>
  <c r="O37" i="11"/>
  <c r="P37" i="11" s="1"/>
  <c r="Y91" i="11"/>
  <c r="X61" i="11"/>
  <c r="Y61" i="11" s="1"/>
  <c r="Y82" i="11"/>
  <c r="X52" i="11"/>
  <c r="Y52" i="11" s="1"/>
  <c r="P155" i="11"/>
  <c r="O185" i="11"/>
  <c r="P185" i="11" s="1"/>
  <c r="P149" i="11"/>
  <c r="O179" i="11"/>
  <c r="P179" i="11" s="1"/>
  <c r="P144" i="11"/>
  <c r="O174" i="11"/>
  <c r="P174" i="11" s="1"/>
  <c r="P139" i="11"/>
  <c r="O169" i="11"/>
  <c r="P169" i="11" s="1"/>
  <c r="P134" i="11"/>
  <c r="O164" i="11"/>
  <c r="P164" i="11" s="1"/>
  <c r="P129" i="11"/>
  <c r="O159" i="11"/>
  <c r="P159" i="11" s="1"/>
  <c r="Z38" i="11"/>
  <c r="Z42" i="11"/>
  <c r="Z46" i="11"/>
  <c r="Z50" i="11"/>
  <c r="Z54" i="11"/>
  <c r="Z58" i="11"/>
  <c r="Z64" i="11"/>
  <c r="Z157" i="11"/>
  <c r="Z161" i="11"/>
  <c r="Z169" i="11"/>
  <c r="Z173" i="11"/>
  <c r="Z177" i="11"/>
  <c r="Z181" i="11"/>
  <c r="V56" i="11"/>
  <c r="W51" i="11"/>
  <c r="S51" i="11"/>
  <c r="T46" i="11"/>
  <c r="U41" i="11"/>
  <c r="V36" i="11"/>
  <c r="S10" i="12"/>
  <c r="T177" i="11"/>
  <c r="S146" i="15" s="1"/>
  <c r="T9" i="12"/>
  <c r="U172" i="11"/>
  <c r="U8" i="12"/>
  <c r="V167" i="11"/>
  <c r="U136" i="15" s="1"/>
  <c r="V7" i="12"/>
  <c r="W162" i="11"/>
  <c r="V131" i="15" s="1"/>
  <c r="R7" i="12"/>
  <c r="S162" i="11"/>
  <c r="R131" i="15" s="1"/>
  <c r="S6" i="12"/>
  <c r="T157" i="11"/>
  <c r="S126" i="15" s="1"/>
  <c r="P26" i="34"/>
  <c r="P19" i="34" s="1"/>
  <c r="L56" i="11"/>
  <c r="Q25" i="34"/>
  <c r="Q18" i="34" s="1"/>
  <c r="M51" i="11"/>
  <c r="R24" i="34"/>
  <c r="R17" i="34" s="1"/>
  <c r="N46" i="11"/>
  <c r="N24" i="34"/>
  <c r="N17" i="34" s="1"/>
  <c r="J46" i="11"/>
  <c r="O23" i="34"/>
  <c r="O16" i="34" s="1"/>
  <c r="K41" i="11"/>
  <c r="P22" i="34"/>
  <c r="L36" i="11"/>
  <c r="M10" i="12"/>
  <c r="N177" i="11"/>
  <c r="M146" i="15" s="1"/>
  <c r="I10" i="12"/>
  <c r="J177" i="11"/>
  <c r="I146" i="15" s="1"/>
  <c r="J9" i="12"/>
  <c r="K172" i="11"/>
  <c r="K8" i="12"/>
  <c r="L167" i="11"/>
  <c r="K136" i="15" s="1"/>
  <c r="L7" i="12"/>
  <c r="M162" i="11"/>
  <c r="L131" i="15" s="1"/>
  <c r="M6" i="12"/>
  <c r="N157" i="11"/>
  <c r="M126" i="15" s="1"/>
  <c r="I6" i="12"/>
  <c r="J157" i="11"/>
  <c r="I126" i="15" s="1"/>
  <c r="O14" i="34"/>
  <c r="X13" i="36"/>
  <c r="AD13" i="36" s="1"/>
  <c r="O64" i="11"/>
  <c r="P64" i="11" s="1"/>
  <c r="P83" i="11"/>
  <c r="O53" i="11"/>
  <c r="P53" i="11" s="1"/>
  <c r="P78" i="11"/>
  <c r="O48" i="11"/>
  <c r="P48" i="11" s="1"/>
  <c r="P73" i="11"/>
  <c r="O43" i="11"/>
  <c r="P43" i="11" s="1"/>
  <c r="P68" i="11"/>
  <c r="O38" i="11"/>
  <c r="P38" i="11" s="1"/>
  <c r="Y78" i="11"/>
  <c r="X48" i="11"/>
  <c r="Y48" i="11" s="1"/>
  <c r="Y73" i="11"/>
  <c r="X43" i="11"/>
  <c r="Y43" i="11" s="1"/>
  <c r="Y68" i="11"/>
  <c r="X38" i="11"/>
  <c r="Y38" i="11" s="1"/>
  <c r="AC8" i="39"/>
  <c r="AO8" i="39" s="1"/>
  <c r="AC21" i="39"/>
  <c r="AC44" i="39"/>
  <c r="P84" i="39"/>
  <c r="AC111" i="39"/>
  <c r="P121" i="39"/>
  <c r="AO121" i="39" s="1"/>
  <c r="P127" i="39"/>
  <c r="Z165" i="11"/>
  <c r="Z44" i="11"/>
  <c r="Y56" i="15"/>
  <c r="Y34" i="12" s="1"/>
  <c r="Y46" i="15"/>
  <c r="Y32" i="12" s="1"/>
  <c r="Y51" i="15"/>
  <c r="Y33" i="12" s="1"/>
  <c r="Y41" i="15"/>
  <c r="Y31" i="12" s="1"/>
  <c r="Y36" i="15"/>
  <c r="Y30" i="12" s="1"/>
  <c r="R18" i="12"/>
  <c r="R26" i="15"/>
  <c r="T16" i="12"/>
  <c r="T16" i="15"/>
  <c r="U14" i="12"/>
  <c r="U6" i="15"/>
  <c r="K18" i="12"/>
  <c r="K26" i="15"/>
  <c r="M16" i="12"/>
  <c r="M16" i="15"/>
  <c r="I16" i="12"/>
  <c r="I16" i="15"/>
  <c r="K14" i="12"/>
  <c r="K6" i="15"/>
  <c r="S15" i="12"/>
  <c r="S11" i="15"/>
  <c r="J18" i="12"/>
  <c r="J26" i="15"/>
  <c r="L16" i="12"/>
  <c r="L16" i="15"/>
  <c r="I15" i="12"/>
  <c r="I11" i="15"/>
  <c r="T18" i="12"/>
  <c r="T26" i="15"/>
  <c r="U17" i="12"/>
  <c r="U21" i="15"/>
  <c r="V16" i="12"/>
  <c r="V16" i="15"/>
  <c r="R16" i="12"/>
  <c r="R16" i="15"/>
  <c r="R15" i="12"/>
  <c r="R11" i="15"/>
  <c r="S14" i="12"/>
  <c r="S6" i="15"/>
  <c r="M18" i="12"/>
  <c r="M26" i="15"/>
  <c r="I18" i="12"/>
  <c r="I26" i="15"/>
  <c r="J17" i="12"/>
  <c r="J21" i="15"/>
  <c r="K16" i="12"/>
  <c r="K16" i="15"/>
  <c r="L15" i="12"/>
  <c r="L11" i="15"/>
  <c r="M14" i="12"/>
  <c r="M6" i="15"/>
  <c r="I14" i="12"/>
  <c r="I6" i="15"/>
  <c r="V18" i="12"/>
  <c r="V26" i="15"/>
  <c r="S17" i="12"/>
  <c r="S21" i="15"/>
  <c r="T15" i="12"/>
  <c r="T11" i="15"/>
  <c r="L17" i="12"/>
  <c r="L21" i="15"/>
  <c r="J15" i="12"/>
  <c r="J11" i="15"/>
  <c r="V17" i="12"/>
  <c r="V21" i="15"/>
  <c r="T14" i="12"/>
  <c r="T6" i="15"/>
  <c r="K17" i="12"/>
  <c r="K21" i="15"/>
  <c r="M15" i="12"/>
  <c r="M11" i="15"/>
  <c r="J14" i="12"/>
  <c r="J6" i="15"/>
  <c r="V15" i="12"/>
  <c r="V11" i="15"/>
  <c r="S18" i="12"/>
  <c r="S26" i="15"/>
  <c r="T17" i="12"/>
  <c r="T21" i="15"/>
  <c r="U16" i="12"/>
  <c r="U16" i="15"/>
  <c r="U15" i="12"/>
  <c r="U11" i="15"/>
  <c r="V14" i="12"/>
  <c r="V6" i="15"/>
  <c r="L18" i="12"/>
  <c r="L26" i="15"/>
  <c r="M17" i="12"/>
  <c r="M21" i="15"/>
  <c r="I17" i="12"/>
  <c r="I21" i="15"/>
  <c r="J16" i="12"/>
  <c r="J16" i="15"/>
  <c r="K15" i="12"/>
  <c r="K11" i="15"/>
  <c r="L14" i="12"/>
  <c r="L6" i="15"/>
  <c r="Y95" i="15"/>
  <c r="R14" i="12"/>
  <c r="K126" i="15"/>
  <c r="K6" i="12"/>
  <c r="U18" i="12"/>
  <c r="R17" i="12"/>
  <c r="S16" i="12"/>
  <c r="P91" i="11"/>
  <c r="X12" i="36"/>
  <c r="AD12" i="36" s="1"/>
  <c r="J131" i="15"/>
  <c r="J7" i="12"/>
  <c r="P34" i="11"/>
  <c r="F13" i="36"/>
  <c r="L13" i="36" s="1"/>
  <c r="M13" i="36" s="1"/>
  <c r="P31" i="11"/>
  <c r="F12" i="36"/>
  <c r="J146" i="15"/>
  <c r="K141" i="15"/>
  <c r="P84" i="11"/>
  <c r="P94" i="11"/>
  <c r="P79" i="11"/>
  <c r="J141" i="15"/>
  <c r="Y79" i="11"/>
  <c r="Y80" i="11"/>
  <c r="Y30" i="11"/>
  <c r="P88" i="11"/>
  <c r="Y75" i="11"/>
  <c r="Y84" i="11"/>
  <c r="P15" i="11"/>
  <c r="Y29" i="11"/>
  <c r="Y94" i="11"/>
  <c r="Y88" i="11"/>
  <c r="Y83" i="11"/>
  <c r="Y72" i="11"/>
  <c r="F105" i="39"/>
  <c r="F7" i="39"/>
  <c r="AG17" i="39"/>
  <c r="AI17" i="39" s="1"/>
  <c r="I17" i="39"/>
  <c r="AG79" i="39"/>
  <c r="I79" i="39"/>
  <c r="AG84" i="39"/>
  <c r="AI84" i="39" s="1"/>
  <c r="I84" i="39"/>
  <c r="I121" i="39"/>
  <c r="AG121" i="39"/>
  <c r="AI121" i="39" s="1"/>
  <c r="AG33" i="39"/>
  <c r="AI33" i="39" s="1"/>
  <c r="I33" i="39"/>
  <c r="AI79" i="39"/>
  <c r="AG48" i="39"/>
  <c r="AI48" i="39" s="1"/>
  <c r="I48" i="39"/>
  <c r="AG53" i="39"/>
  <c r="AI53" i="39" s="1"/>
  <c r="I53" i="39"/>
  <c r="AG58" i="39"/>
  <c r="AI58" i="39" s="1"/>
  <c r="I58" i="39"/>
  <c r="AG65" i="39"/>
  <c r="AI65" i="39" s="1"/>
  <c r="I65" i="39"/>
  <c r="AG89" i="39"/>
  <c r="AI89" i="39" s="1"/>
  <c r="I89" i="39"/>
  <c r="G7" i="33" s="1"/>
  <c r="AG21" i="39"/>
  <c r="AI21" i="39" s="1"/>
  <c r="I21" i="39"/>
  <c r="AG71" i="39"/>
  <c r="AI71" i="39" s="1"/>
  <c r="I71" i="39"/>
  <c r="G105" i="39"/>
  <c r="AG111" i="39"/>
  <c r="AI111" i="39" s="1"/>
  <c r="I111" i="39"/>
  <c r="AG127" i="39"/>
  <c r="AI127" i="39" s="1"/>
  <c r="I127" i="39"/>
  <c r="AG44" i="39"/>
  <c r="AI44" i="39" s="1"/>
  <c r="I44" i="39"/>
  <c r="AG118" i="39"/>
  <c r="AI118" i="39" s="1"/>
  <c r="I118" i="39"/>
  <c r="M117" i="39"/>
  <c r="AB117" i="39"/>
  <c r="L7" i="39"/>
  <c r="W7" i="39"/>
  <c r="AA7" i="39"/>
  <c r="J7" i="39"/>
  <c r="Y7" i="39"/>
  <c r="F117" i="39"/>
  <c r="Z117" i="39"/>
  <c r="F31" i="39"/>
  <c r="AA31" i="39"/>
  <c r="Y117" i="39"/>
  <c r="K31" i="39"/>
  <c r="N117" i="39"/>
  <c r="X7" i="39"/>
  <c r="AB7" i="39"/>
  <c r="Z7" i="39"/>
  <c r="G31" i="39"/>
  <c r="H7" i="39"/>
  <c r="G7" i="39"/>
  <c r="H117" i="39"/>
  <c r="AH117" i="39" s="1"/>
  <c r="M7" i="39"/>
  <c r="N31" i="39"/>
  <c r="H105" i="39"/>
  <c r="AH105" i="39" s="1"/>
  <c r="Y31" i="39"/>
  <c r="J31" i="39"/>
  <c r="W31" i="39"/>
  <c r="H31" i="39"/>
  <c r="AH31" i="39" s="1"/>
  <c r="M31" i="39"/>
  <c r="X31" i="39"/>
  <c r="AB31" i="39"/>
  <c r="W105" i="39"/>
  <c r="AC105" i="39" s="1"/>
  <c r="S8" i="33" s="1"/>
  <c r="AD8" i="33" s="1"/>
  <c r="L31" i="39"/>
  <c r="J117" i="39"/>
  <c r="G117" i="39"/>
  <c r="K117" i="39"/>
  <c r="O117" i="39"/>
  <c r="W117" i="39"/>
  <c r="AA117" i="39"/>
  <c r="W95" i="11"/>
  <c r="W125" i="11"/>
  <c r="T125" i="11"/>
  <c r="W156" i="11"/>
  <c r="V5" i="12" s="1"/>
  <c r="AA30" i="34" s="1"/>
  <c r="Z35" i="11"/>
  <c r="Z156" i="11"/>
  <c r="N95" i="11"/>
  <c r="N156" i="11"/>
  <c r="M5" i="12" s="1"/>
  <c r="K156" i="11"/>
  <c r="J5" i="12" s="1"/>
  <c r="W35" i="11"/>
  <c r="V5" i="15" s="1"/>
  <c r="S95" i="11"/>
  <c r="W44" i="34" s="1"/>
  <c r="U125" i="11"/>
  <c r="K35" i="11"/>
  <c r="L95" i="11"/>
  <c r="J95" i="11"/>
  <c r="L125" i="11"/>
  <c r="M125" i="11"/>
  <c r="Z125" i="11"/>
  <c r="Z95" i="11"/>
  <c r="AD44" i="34" s="1"/>
  <c r="T35" i="11"/>
  <c r="S5" i="15" s="1"/>
  <c r="U95" i="11"/>
  <c r="S156" i="11"/>
  <c r="R5" i="12" s="1"/>
  <c r="W30" i="34" s="1"/>
  <c r="V35" i="11"/>
  <c r="U5" i="15" s="1"/>
  <c r="V95" i="11"/>
  <c r="V125" i="11"/>
  <c r="S125" i="11"/>
  <c r="U156" i="11"/>
  <c r="T5" i="12" s="1"/>
  <c r="Y30" i="34" s="1"/>
  <c r="M35" i="11"/>
  <c r="M95" i="11"/>
  <c r="K125" i="11"/>
  <c r="L156" i="11"/>
  <c r="K5" i="12" s="1"/>
  <c r="T156" i="11"/>
  <c r="S5" i="12" s="1"/>
  <c r="X30" i="34" s="1"/>
  <c r="L35" i="11"/>
  <c r="N125" i="11"/>
  <c r="J125" i="11"/>
  <c r="V156" i="11"/>
  <c r="U5" i="12" s="1"/>
  <c r="Z30" i="34" s="1"/>
  <c r="N35" i="11"/>
  <c r="T95" i="11"/>
  <c r="K95" i="11"/>
  <c r="J156" i="11"/>
  <c r="I5" i="12" s="1"/>
  <c r="M156" i="11"/>
  <c r="L5" i="12" s="1"/>
  <c r="J35" i="11"/>
  <c r="S35" i="11"/>
  <c r="R5" i="15" s="1"/>
  <c r="AO21" i="39" l="1"/>
  <c r="AR21" i="39" s="1"/>
  <c r="AO79" i="39"/>
  <c r="AO84" i="39"/>
  <c r="AO53" i="39"/>
  <c r="AR53" i="39" s="1"/>
  <c r="AO111" i="39"/>
  <c r="AQ111" i="39" s="1"/>
  <c r="AO71" i="39"/>
  <c r="AO105" i="39"/>
  <c r="AO48" i="39"/>
  <c r="AO89" i="39"/>
  <c r="AR89" i="39" s="1"/>
  <c r="AB55" i="12"/>
  <c r="AG40" i="34" s="1"/>
  <c r="AA29" i="34"/>
  <c r="E36" i="47"/>
  <c r="D37" i="47"/>
  <c r="E37" i="47" s="1"/>
  <c r="R13" i="36"/>
  <c r="S24" i="12"/>
  <c r="J22" i="12"/>
  <c r="K25" i="12"/>
  <c r="V25" i="12"/>
  <c r="K26" i="12"/>
  <c r="AJ118" i="39"/>
  <c r="AM118" i="39" s="1"/>
  <c r="Y35" i="12"/>
  <c r="AA44" i="34"/>
  <c r="AJ121" i="39"/>
  <c r="AR44" i="39"/>
  <c r="M25" i="12"/>
  <c r="V22" i="12"/>
  <c r="X17" i="34"/>
  <c r="N135" i="39"/>
  <c r="AJ84" i="39"/>
  <c r="AK84" i="39" s="1"/>
  <c r="L22" i="12"/>
  <c r="T24" i="12"/>
  <c r="AQ118" i="39"/>
  <c r="AR79" i="39"/>
  <c r="Z19" i="34"/>
  <c r="AQ89" i="39"/>
  <c r="Z44" i="34"/>
  <c r="Z135" i="39"/>
  <c r="AP118" i="39"/>
  <c r="I25" i="12"/>
  <c r="M23" i="12"/>
  <c r="T22" i="12"/>
  <c r="V26" i="12"/>
  <c r="R24" i="12"/>
  <c r="U25" i="12"/>
  <c r="AJ65" i="39"/>
  <c r="AM65" i="39" s="1"/>
  <c r="AJ58" i="39"/>
  <c r="AK58" i="39" s="1"/>
  <c r="K23" i="12"/>
  <c r="L26" i="12"/>
  <c r="U23" i="12"/>
  <c r="T23" i="12"/>
  <c r="AP127" i="39"/>
  <c r="AJ33" i="39"/>
  <c r="AK33" i="39" s="1"/>
  <c r="O135" i="39"/>
  <c r="L12" i="36"/>
  <c r="M12" i="36" s="1"/>
  <c r="H135" i="39"/>
  <c r="AH135" i="39" s="1"/>
  <c r="X135" i="39"/>
  <c r="Y135" i="39"/>
  <c r="R22" i="12"/>
  <c r="AJ21" i="39"/>
  <c r="AL21" i="39" s="1"/>
  <c r="AQ58" i="39"/>
  <c r="AP17" i="39"/>
  <c r="R12" i="36"/>
  <c r="S12" i="36" s="1"/>
  <c r="AP33" i="39"/>
  <c r="AR33" i="39"/>
  <c r="AQ33" i="39"/>
  <c r="L135" i="39"/>
  <c r="AE12" i="36"/>
  <c r="U13" i="36"/>
  <c r="V13" i="36" s="1"/>
  <c r="AE13" i="36"/>
  <c r="AJ79" i="39"/>
  <c r="AL79" i="39" s="1"/>
  <c r="X29" i="34"/>
  <c r="X44" i="34" s="1"/>
  <c r="M135" i="39"/>
  <c r="J135" i="39"/>
  <c r="AA135" i="39"/>
  <c r="AJ53" i="39"/>
  <c r="AK53" i="39" s="1"/>
  <c r="G135" i="39"/>
  <c r="AB135" i="39"/>
  <c r="W135" i="39"/>
  <c r="F135" i="39"/>
  <c r="U37" i="34"/>
  <c r="U38" i="34" s="1"/>
  <c r="AD30" i="34"/>
  <c r="AD37" i="34" s="1"/>
  <c r="Y29" i="34"/>
  <c r="Y44" i="34" s="1"/>
  <c r="Y15" i="34"/>
  <c r="K135" i="39"/>
  <c r="W14" i="34"/>
  <c r="Q7" i="32"/>
  <c r="S13" i="36"/>
  <c r="T25" i="12"/>
  <c r="V23" i="12"/>
  <c r="M22" i="12"/>
  <c r="K24" i="12"/>
  <c r="I26" i="12"/>
  <c r="S22" i="12"/>
  <c r="R25" i="12"/>
  <c r="J24" i="12"/>
  <c r="L25" i="12"/>
  <c r="S25" i="12"/>
  <c r="I24" i="12"/>
  <c r="U26" i="12"/>
  <c r="AP79" i="39"/>
  <c r="Q30" i="34"/>
  <c r="P117" i="39"/>
  <c r="AQ127" i="39"/>
  <c r="AP105" i="39"/>
  <c r="S26" i="12"/>
  <c r="I22" i="12"/>
  <c r="M26" i="12"/>
  <c r="L24" i="12"/>
  <c r="O15" i="34"/>
  <c r="O29" i="34"/>
  <c r="O44" i="34" s="1"/>
  <c r="AJ17" i="39"/>
  <c r="AK17" i="39" s="1"/>
  <c r="P30" i="34"/>
  <c r="AR118" i="39"/>
  <c r="P31" i="39"/>
  <c r="AR127" i="39"/>
  <c r="P15" i="34"/>
  <c r="P29" i="34"/>
  <c r="P44" i="34" s="1"/>
  <c r="R7" i="33"/>
  <c r="AJ89" i="39"/>
  <c r="AL89" i="39" s="1"/>
  <c r="Q29" i="34"/>
  <c r="Q44" i="34" s="1"/>
  <c r="Q15" i="34"/>
  <c r="AJ44" i="39"/>
  <c r="AL44" i="39" s="1"/>
  <c r="N30" i="34"/>
  <c r="R30" i="34"/>
  <c r="T9" i="34"/>
  <c r="S7" i="33"/>
  <c r="S9" i="33" s="1"/>
  <c r="AJ105" i="39"/>
  <c r="AC117" i="39"/>
  <c r="T8" i="33" s="1"/>
  <c r="AE8" i="33" s="1"/>
  <c r="AC31" i="39"/>
  <c r="Q8" i="33" s="1"/>
  <c r="U24" i="12"/>
  <c r="L23" i="12"/>
  <c r="J25" i="12"/>
  <c r="R23" i="12"/>
  <c r="V24" i="12"/>
  <c r="T26" i="12"/>
  <c r="S23" i="12"/>
  <c r="AJ8" i="39"/>
  <c r="AF8" i="39"/>
  <c r="AE8" i="39"/>
  <c r="AD8" i="39"/>
  <c r="R15" i="34"/>
  <c r="R29" i="34"/>
  <c r="R44" i="34" s="1"/>
  <c r="O30" i="34"/>
  <c r="I23" i="12"/>
  <c r="J26" i="12"/>
  <c r="M24" i="12"/>
  <c r="U22" i="12"/>
  <c r="R26" i="12"/>
  <c r="AJ127" i="39"/>
  <c r="AM127" i="39" s="1"/>
  <c r="AJ111" i="39"/>
  <c r="AK111" i="39" s="1"/>
  <c r="N15" i="34"/>
  <c r="N29" i="34"/>
  <c r="N44" i="34" s="1"/>
  <c r="J23" i="12"/>
  <c r="K22" i="12"/>
  <c r="K13" i="12"/>
  <c r="P35" i="34" s="1"/>
  <c r="K5" i="15"/>
  <c r="I13" i="12"/>
  <c r="N35" i="34" s="1"/>
  <c r="I5" i="15"/>
  <c r="M13" i="12"/>
  <c r="R35" i="34" s="1"/>
  <c r="M5" i="15"/>
  <c r="L13" i="12"/>
  <c r="Q35" i="34" s="1"/>
  <c r="L5" i="15"/>
  <c r="J13" i="12"/>
  <c r="O35" i="34" s="1"/>
  <c r="J5" i="15"/>
  <c r="AQ105" i="39"/>
  <c r="AK71" i="39"/>
  <c r="AL71" i="39"/>
  <c r="AM71" i="39"/>
  <c r="Q21" i="39"/>
  <c r="R21" i="39"/>
  <c r="T21" i="39" s="1"/>
  <c r="V21" i="39" s="1"/>
  <c r="S21" i="39"/>
  <c r="Q65" i="39"/>
  <c r="R65" i="39"/>
  <c r="T65" i="39" s="1"/>
  <c r="V65" i="39" s="1"/>
  <c r="S65" i="39"/>
  <c r="R58" i="39"/>
  <c r="T58" i="39" s="1"/>
  <c r="V58" i="39" s="1"/>
  <c r="S58" i="39"/>
  <c r="Q58" i="39"/>
  <c r="S48" i="39"/>
  <c r="Q48" i="39"/>
  <c r="R48" i="39"/>
  <c r="T48" i="39" s="1"/>
  <c r="V48" i="39" s="1"/>
  <c r="AG117" i="39"/>
  <c r="AI117" i="39" s="1"/>
  <c r="I117" i="39"/>
  <c r="I7" i="33" s="1"/>
  <c r="AG31" i="39"/>
  <c r="AI31" i="39" s="1"/>
  <c r="I31" i="39"/>
  <c r="F7" i="33" s="1"/>
  <c r="Q118" i="39"/>
  <c r="S118" i="39"/>
  <c r="R118" i="39"/>
  <c r="T118" i="39" s="1"/>
  <c r="V118" i="39" s="1"/>
  <c r="S127" i="39"/>
  <c r="R127" i="39"/>
  <c r="T127" i="39" s="1"/>
  <c r="V127" i="39" s="1"/>
  <c r="Q127" i="39"/>
  <c r="I105" i="39"/>
  <c r="H7" i="33" s="1"/>
  <c r="AG105" i="39"/>
  <c r="AI105" i="39" s="1"/>
  <c r="AL65" i="39"/>
  <c r="AM48" i="39"/>
  <c r="AL48" i="39"/>
  <c r="AK48" i="39"/>
  <c r="AL121" i="39"/>
  <c r="AK121" i="39"/>
  <c r="AM121" i="39"/>
  <c r="S79" i="39"/>
  <c r="R79" i="39"/>
  <c r="T79" i="39" s="1"/>
  <c r="V79" i="39" s="1"/>
  <c r="Q79" i="39"/>
  <c r="AL118" i="39"/>
  <c r="S71" i="39"/>
  <c r="R71" i="39"/>
  <c r="T71" i="39" s="1"/>
  <c r="V71" i="39" s="1"/>
  <c r="Q71" i="39"/>
  <c r="R89" i="39"/>
  <c r="T89" i="39" s="1"/>
  <c r="V89" i="39" s="1"/>
  <c r="Q89" i="39"/>
  <c r="S89" i="39"/>
  <c r="Q53" i="39"/>
  <c r="R53" i="39"/>
  <c r="T53" i="39" s="1"/>
  <c r="V53" i="39" s="1"/>
  <c r="S53" i="39"/>
  <c r="S121" i="39"/>
  <c r="Q121" i="39"/>
  <c r="R121" i="39"/>
  <c r="T121" i="39" s="1"/>
  <c r="V121" i="39" s="1"/>
  <c r="S44" i="39"/>
  <c r="Q44" i="39"/>
  <c r="R44" i="39"/>
  <c r="T44" i="39" s="1"/>
  <c r="V44" i="39" s="1"/>
  <c r="S111" i="39"/>
  <c r="R111" i="39"/>
  <c r="T111" i="39" s="1"/>
  <c r="V111" i="39" s="1"/>
  <c r="Q111" i="39"/>
  <c r="Q33" i="39"/>
  <c r="R33" i="39"/>
  <c r="T33" i="39" s="1"/>
  <c r="V33" i="39" s="1"/>
  <c r="S33" i="39"/>
  <c r="R84" i="39"/>
  <c r="T84" i="39" s="1"/>
  <c r="V84" i="39" s="1"/>
  <c r="S84" i="39"/>
  <c r="Q84" i="39"/>
  <c r="Q17" i="39"/>
  <c r="R17" i="39"/>
  <c r="T17" i="39" s="1"/>
  <c r="V17" i="39" s="1"/>
  <c r="S17" i="39"/>
  <c r="P7" i="39"/>
  <c r="I7" i="39"/>
  <c r="D7" i="33" s="1"/>
  <c r="AG7" i="39"/>
  <c r="AH7" i="39"/>
  <c r="AC7" i="39"/>
  <c r="O8" i="33" s="1"/>
  <c r="AO7" i="39" l="1"/>
  <c r="AP7" i="39" s="1"/>
  <c r="AK118" i="39"/>
  <c r="AO31" i="39"/>
  <c r="AM89" i="39"/>
  <c r="AM84" i="39"/>
  <c r="AR111" i="39"/>
  <c r="AL84" i="39"/>
  <c r="AO117" i="39"/>
  <c r="AM53" i="39"/>
  <c r="AK127" i="39"/>
  <c r="AP89" i="39"/>
  <c r="AB56" i="12"/>
  <c r="U12" i="36"/>
  <c r="V12" i="36" s="1"/>
  <c r="AL17" i="39"/>
  <c r="AM58" i="39"/>
  <c r="AQ44" i="39"/>
  <c r="AP44" i="39"/>
  <c r="AM17" i="39"/>
  <c r="AL33" i="39"/>
  <c r="AQ79" i="39"/>
  <c r="AM33" i="39"/>
  <c r="AK21" i="39"/>
  <c r="P135" i="39"/>
  <c r="AJ135" i="39" s="1"/>
  <c r="AP111" i="39"/>
  <c r="AK65" i="39"/>
  <c r="AQ53" i="39"/>
  <c r="AP21" i="39"/>
  <c r="AP58" i="39"/>
  <c r="AC135" i="39"/>
  <c r="AM79" i="39"/>
  <c r="AK79" i="39"/>
  <c r="AP53" i="39"/>
  <c r="AQ21" i="39"/>
  <c r="AR58" i="39"/>
  <c r="AR17" i="39"/>
  <c r="AL58" i="39"/>
  <c r="AL111" i="39"/>
  <c r="U41" i="34"/>
  <c r="U42" i="34" s="1"/>
  <c r="AL53" i="39"/>
  <c r="AM21" i="39"/>
  <c r="AM111" i="39"/>
  <c r="AQ17" i="39"/>
  <c r="AK44" i="39"/>
  <c r="Z8" i="33"/>
  <c r="AB8" i="33"/>
  <c r="P8" i="33"/>
  <c r="AA8" i="33" s="1"/>
  <c r="AD41" i="34"/>
  <c r="AD38" i="34"/>
  <c r="AC7" i="33"/>
  <c r="R9" i="33"/>
  <c r="AD7" i="33"/>
  <c r="O7" i="33"/>
  <c r="O9" i="33" s="1"/>
  <c r="AR65" i="39"/>
  <c r="AQ65" i="39"/>
  <c r="AP65" i="39"/>
  <c r="T7" i="33"/>
  <c r="T9" i="33" s="1"/>
  <c r="AJ117" i="39"/>
  <c r="AM117" i="39" s="1"/>
  <c r="AL127" i="39"/>
  <c r="E7" i="33"/>
  <c r="AP8" i="39"/>
  <c r="AR8" i="39"/>
  <c r="AQ8" i="39"/>
  <c r="AR121" i="39"/>
  <c r="AP121" i="39"/>
  <c r="AQ121" i="39"/>
  <c r="Q7" i="33"/>
  <c r="Q9" i="33" s="1"/>
  <c r="AJ31" i="39"/>
  <c r="AK31" i="39" s="1"/>
  <c r="AR48" i="39"/>
  <c r="AQ48" i="39"/>
  <c r="AP48" i="39"/>
  <c r="AJ7" i="39"/>
  <c r="AK89" i="39"/>
  <c r="AM44" i="39"/>
  <c r="AR105" i="39"/>
  <c r="AK8" i="39"/>
  <c r="AM8" i="39"/>
  <c r="AL8" i="39"/>
  <c r="AR84" i="39"/>
  <c r="AQ84" i="39"/>
  <c r="AP84" i="39"/>
  <c r="AQ71" i="39"/>
  <c r="AR71" i="39"/>
  <c r="AP71" i="39"/>
  <c r="AG135" i="39"/>
  <c r="AI135" i="39" s="1"/>
  <c r="I135" i="39"/>
  <c r="AD17" i="39"/>
  <c r="AE17" i="39"/>
  <c r="AF17" i="39"/>
  <c r="AD89" i="39"/>
  <c r="AF89" i="39"/>
  <c r="AE89" i="39"/>
  <c r="Q117" i="39"/>
  <c r="R117" i="39"/>
  <c r="T117" i="39" s="1"/>
  <c r="V117" i="39" s="1"/>
  <c r="S117" i="39"/>
  <c r="AF58" i="39"/>
  <c r="AE58" i="39"/>
  <c r="AD58" i="39"/>
  <c r="AD121" i="39"/>
  <c r="AE121" i="39"/>
  <c r="AF121" i="39"/>
  <c r="S105" i="39"/>
  <c r="Q105" i="39"/>
  <c r="R105" i="39"/>
  <c r="T105" i="39" s="1"/>
  <c r="V105" i="39" s="1"/>
  <c r="AE118" i="39"/>
  <c r="AF118" i="39"/>
  <c r="AD118" i="39"/>
  <c r="AE21" i="39"/>
  <c r="AF21" i="39"/>
  <c r="AD21" i="39"/>
  <c r="AI7" i="39"/>
  <c r="AL7" i="39" s="1"/>
  <c r="AD33" i="39"/>
  <c r="AE33" i="39"/>
  <c r="AF33" i="39"/>
  <c r="AF71" i="39"/>
  <c r="AD71" i="39"/>
  <c r="AE71" i="39"/>
  <c r="S31" i="39"/>
  <c r="R31" i="39"/>
  <c r="T31" i="39" s="1"/>
  <c r="V31" i="39" s="1"/>
  <c r="Q31" i="39"/>
  <c r="AD65" i="39"/>
  <c r="AF65" i="39"/>
  <c r="AE65" i="39"/>
  <c r="AE84" i="39"/>
  <c r="AF84" i="39"/>
  <c r="AD84" i="39"/>
  <c r="AE53" i="39"/>
  <c r="AD53" i="39"/>
  <c r="AF53" i="39"/>
  <c r="AM105" i="39"/>
  <c r="AL105" i="39"/>
  <c r="AK105" i="39"/>
  <c r="AD44" i="39"/>
  <c r="AE44" i="39"/>
  <c r="AF44" i="39"/>
  <c r="AE111" i="39"/>
  <c r="AD111" i="39"/>
  <c r="AF111" i="39"/>
  <c r="AF79" i="39"/>
  <c r="AE79" i="39"/>
  <c r="AD79" i="39"/>
  <c r="AE127" i="39"/>
  <c r="AD127" i="39"/>
  <c r="AF127" i="39"/>
  <c r="AF48" i="39"/>
  <c r="AE48" i="39"/>
  <c r="AD48" i="39"/>
  <c r="R7" i="39"/>
  <c r="T7" i="39" s="1"/>
  <c r="V7" i="39" s="1"/>
  <c r="AE7" i="39" s="1"/>
  <c r="S7" i="39"/>
  <c r="Q7" i="39"/>
  <c r="AO135" i="39" l="1"/>
  <c r="AR135" i="39" s="1"/>
  <c r="AK117" i="39"/>
  <c r="AL117" i="39"/>
  <c r="AJ8" i="33"/>
  <c r="AK8" i="33" s="1"/>
  <c r="AR7" i="39"/>
  <c r="AQ7" i="39"/>
  <c r="AM7" i="39"/>
  <c r="Y8" i="33"/>
  <c r="AL31" i="39"/>
  <c r="AK7" i="39"/>
  <c r="AM31" i="39"/>
  <c r="Z6" i="32"/>
  <c r="AD42" i="34"/>
  <c r="Z7" i="32" s="1"/>
  <c r="AE7" i="33"/>
  <c r="P7" i="33"/>
  <c r="P9" i="33" s="1"/>
  <c r="AP117" i="39"/>
  <c r="AR117" i="39"/>
  <c r="AQ117" i="39"/>
  <c r="AP31" i="39"/>
  <c r="AQ31" i="39"/>
  <c r="AR31" i="39"/>
  <c r="AB7" i="33"/>
  <c r="AL135" i="39"/>
  <c r="AM135" i="39"/>
  <c r="AK135" i="39"/>
  <c r="AD105" i="39"/>
  <c r="AF105" i="39"/>
  <c r="AE105" i="39"/>
  <c r="AE31" i="39"/>
  <c r="AD31" i="39"/>
  <c r="AF31" i="39"/>
  <c r="AD117" i="39"/>
  <c r="AE117" i="39"/>
  <c r="AF117" i="39"/>
  <c r="S135" i="39"/>
  <c r="R135" i="39"/>
  <c r="T135" i="39" s="1"/>
  <c r="V135" i="39" s="1"/>
  <c r="Q135" i="39"/>
  <c r="AF7" i="39"/>
  <c r="AD7" i="39"/>
  <c r="AQ135" i="39" l="1"/>
  <c r="AP135" i="39"/>
  <c r="AC6" i="32"/>
  <c r="AC7" i="32" s="1"/>
  <c r="AK9" i="33"/>
  <c r="AA7" i="33"/>
  <c r="AF135" i="39"/>
  <c r="AE135" i="39"/>
  <c r="AD135" i="39"/>
  <c r="X155" i="15"/>
  <c r="X64" i="15"/>
  <c r="X60" i="15"/>
  <c r="X58" i="15"/>
  <c r="X57" i="15"/>
  <c r="X55" i="15"/>
  <c r="X54" i="15"/>
  <c r="X53" i="15"/>
  <c r="X52" i="15"/>
  <c r="X50" i="15"/>
  <c r="X49" i="15"/>
  <c r="X48" i="15"/>
  <c r="X47" i="15"/>
  <c r="X45" i="15"/>
  <c r="X44" i="15"/>
  <c r="X43" i="15"/>
  <c r="X42" i="15"/>
  <c r="X40" i="15"/>
  <c r="X39" i="15"/>
  <c r="X38" i="15"/>
  <c r="X37" i="15"/>
  <c r="X35" i="15"/>
  <c r="O125" i="15"/>
  <c r="O155" i="15"/>
  <c r="O35" i="15"/>
  <c r="O37" i="15"/>
  <c r="O38" i="15"/>
  <c r="O39" i="15"/>
  <c r="O40" i="15"/>
  <c r="O42" i="15"/>
  <c r="O43" i="15"/>
  <c r="O44" i="15"/>
  <c r="O45" i="15"/>
  <c r="O47" i="15"/>
  <c r="O48" i="15"/>
  <c r="O49" i="15"/>
  <c r="O50" i="15"/>
  <c r="O52" i="15"/>
  <c r="O53" i="15"/>
  <c r="O54" i="15"/>
  <c r="O55" i="15"/>
  <c r="O57" i="15"/>
  <c r="O58" i="15"/>
  <c r="O59" i="15"/>
  <c r="O60" i="15"/>
  <c r="O61" i="15"/>
  <c r="O64" i="15"/>
  <c r="W54" i="12"/>
  <c r="F35" i="47" s="1"/>
  <c r="AD45" i="12"/>
  <c r="N54" i="12"/>
  <c r="AC54" i="12" s="1"/>
  <c r="Y55" i="12"/>
  <c r="Y56" i="12"/>
  <c r="AH6" i="32" s="1"/>
  <c r="Y54" i="12"/>
  <c r="Y52" i="12"/>
  <c r="Y38" i="12"/>
  <c r="Y39" i="12"/>
  <c r="Y40" i="12"/>
  <c r="Y41" i="12"/>
  <c r="Y42" i="12"/>
  <c r="Y43" i="12"/>
  <c r="Y44" i="12"/>
  <c r="Y45" i="12"/>
  <c r="Y46" i="12"/>
  <c r="Y47" i="12"/>
  <c r="Y48" i="12"/>
  <c r="Y49" i="12"/>
  <c r="Y50" i="12"/>
  <c r="Y51" i="12"/>
  <c r="Y37" i="12"/>
  <c r="Y6" i="12"/>
  <c r="Y7" i="12"/>
  <c r="Y8" i="12"/>
  <c r="Y9" i="12"/>
  <c r="Y10" i="12"/>
  <c r="Y11" i="12"/>
  <c r="Y12" i="12"/>
  <c r="Y13" i="12"/>
  <c r="Y14" i="12"/>
  <c r="Y15" i="12"/>
  <c r="Y16" i="12"/>
  <c r="Y17" i="12"/>
  <c r="Y18" i="12"/>
  <c r="Y19" i="12"/>
  <c r="Y20" i="12"/>
  <c r="Y5" i="12"/>
  <c r="W14" i="36"/>
  <c r="P14" i="36"/>
  <c r="E14" i="36"/>
  <c r="Y13" i="36"/>
  <c r="O13" i="36"/>
  <c r="N13" i="36"/>
  <c r="G13" i="36"/>
  <c r="Y12" i="36"/>
  <c r="O12" i="36"/>
  <c r="N12" i="36"/>
  <c r="G12" i="36"/>
  <c r="N11" i="36"/>
  <c r="N10" i="36"/>
  <c r="N9" i="36"/>
  <c r="N8" i="36"/>
  <c r="N7" i="36"/>
  <c r="AG36" i="34"/>
  <c r="L36" i="34"/>
  <c r="K36" i="34"/>
  <c r="K37" i="34" s="1"/>
  <c r="K29" i="34"/>
  <c r="K44" i="34" s="1"/>
  <c r="AG21" i="34"/>
  <c r="L21" i="34"/>
  <c r="T21" i="34" s="1"/>
  <c r="K21" i="34"/>
  <c r="AG20" i="34"/>
  <c r="L20" i="34"/>
  <c r="T20" i="34" s="1"/>
  <c r="K20" i="34"/>
  <c r="AG19" i="34"/>
  <c r="L19" i="34"/>
  <c r="K19" i="34"/>
  <c r="AG18" i="34"/>
  <c r="L18" i="34"/>
  <c r="K18" i="34"/>
  <c r="AG17" i="34"/>
  <c r="L17" i="34"/>
  <c r="K17" i="34"/>
  <c r="AG16" i="34"/>
  <c r="L16" i="34"/>
  <c r="K16" i="34"/>
  <c r="AG15" i="34"/>
  <c r="L15" i="34"/>
  <c r="K15" i="34"/>
  <c r="K14" i="34"/>
  <c r="Z7" i="33"/>
  <c r="Y7" i="33"/>
  <c r="Y9" i="33" s="1"/>
  <c r="N7" i="33"/>
  <c r="Y28" i="12" l="1"/>
  <c r="Y24" i="12"/>
  <c r="Y27" i="12"/>
  <c r="Y23" i="12"/>
  <c r="Y26" i="12"/>
  <c r="Y22" i="12"/>
  <c r="Y25" i="12"/>
  <c r="I35" i="47"/>
  <c r="J35" i="47" s="1"/>
  <c r="Y53" i="12"/>
  <c r="AG37" i="34"/>
  <c r="AG41" i="34" s="1"/>
  <c r="AG42" i="34" s="1"/>
  <c r="L37" i="34"/>
  <c r="L38" i="34" s="1"/>
  <c r="AD54" i="12"/>
  <c r="P12" i="36"/>
  <c r="P13" i="36"/>
  <c r="AJ7" i="33"/>
  <c r="AK7" i="33" s="1"/>
  <c r="AH21" i="34"/>
  <c r="AI21" i="34" s="1"/>
  <c r="AH20" i="34"/>
  <c r="AI20" i="34" s="1"/>
  <c r="Z54" i="12"/>
  <c r="AA54" i="12" s="1"/>
  <c r="Z45" i="12"/>
  <c r="AA45" i="12" s="1"/>
  <c r="X54" i="12"/>
  <c r="K38" i="34"/>
  <c r="K41" i="34"/>
  <c r="K42" i="34" s="1"/>
  <c r="AG38" i="34" l="1"/>
  <c r="L41" i="34"/>
  <c r="L42" i="34" s="1"/>
  <c r="W47" i="12"/>
  <c r="F32" i="47" s="1"/>
  <c r="W48" i="12"/>
  <c r="N47" i="12"/>
  <c r="AC47" i="12" l="1"/>
  <c r="I32" i="47"/>
  <c r="J32" i="47" s="1"/>
  <c r="Z47" i="12"/>
  <c r="Z48" i="12"/>
  <c r="AD48" i="12"/>
  <c r="AD47" i="12"/>
  <c r="AA47" i="12" l="1"/>
  <c r="AA48" i="12"/>
  <c r="W49" i="12"/>
  <c r="F33" i="47" s="1"/>
  <c r="N49" i="12"/>
  <c r="AC49" i="12" s="1"/>
  <c r="I33" i="47" l="1"/>
  <c r="J33" i="47" s="1"/>
  <c r="AD49" i="12"/>
  <c r="Z49" i="12"/>
  <c r="AA49" i="12" l="1"/>
  <c r="AE49" i="12"/>
  <c r="H97" i="15"/>
  <c r="I97" i="15"/>
  <c r="J97" i="15"/>
  <c r="K97" i="15"/>
  <c r="L97" i="15"/>
  <c r="Q97" i="15"/>
  <c r="R97" i="15"/>
  <c r="S97" i="15"/>
  <c r="U97" i="15"/>
  <c r="V97" i="15"/>
  <c r="H98" i="15"/>
  <c r="I98" i="15"/>
  <c r="J98" i="15"/>
  <c r="K98" i="15"/>
  <c r="L98" i="15"/>
  <c r="Q98" i="15"/>
  <c r="R98" i="15"/>
  <c r="S98" i="15"/>
  <c r="U98" i="15"/>
  <c r="V98" i="15"/>
  <c r="H99" i="15"/>
  <c r="I99" i="15"/>
  <c r="J99" i="15"/>
  <c r="K99" i="15"/>
  <c r="L99" i="15"/>
  <c r="Q99" i="15"/>
  <c r="R99" i="15"/>
  <c r="S99" i="15"/>
  <c r="U99" i="15"/>
  <c r="V99" i="15"/>
  <c r="H100" i="15"/>
  <c r="I100" i="15"/>
  <c r="J100" i="15"/>
  <c r="K100" i="15"/>
  <c r="L100" i="15"/>
  <c r="Q100" i="15"/>
  <c r="R100" i="15"/>
  <c r="S100" i="15"/>
  <c r="U100" i="15"/>
  <c r="V100" i="15"/>
  <c r="H102" i="15"/>
  <c r="I102" i="15"/>
  <c r="J102" i="15"/>
  <c r="K102" i="15"/>
  <c r="L102" i="15"/>
  <c r="Q102" i="15"/>
  <c r="R102" i="15"/>
  <c r="S102" i="15"/>
  <c r="U102" i="15"/>
  <c r="V102" i="15"/>
  <c r="H103" i="15"/>
  <c r="I103" i="15"/>
  <c r="J103" i="15"/>
  <c r="K103" i="15"/>
  <c r="L103" i="15"/>
  <c r="Q103" i="15"/>
  <c r="R103" i="15"/>
  <c r="S103" i="15"/>
  <c r="U103" i="15"/>
  <c r="V103" i="15"/>
  <c r="H104" i="15"/>
  <c r="I104" i="15"/>
  <c r="J104" i="15"/>
  <c r="K104" i="15"/>
  <c r="L104" i="15"/>
  <c r="Q104" i="15"/>
  <c r="R104" i="15"/>
  <c r="S104" i="15"/>
  <c r="U104" i="15"/>
  <c r="V104" i="15"/>
  <c r="H105" i="15"/>
  <c r="I105" i="15"/>
  <c r="J105" i="15"/>
  <c r="K105" i="15"/>
  <c r="L105" i="15"/>
  <c r="Q105" i="15"/>
  <c r="R105" i="15"/>
  <c r="S105" i="15"/>
  <c r="U105" i="15"/>
  <c r="V105" i="15"/>
  <c r="H107" i="15"/>
  <c r="I107" i="15"/>
  <c r="J107" i="15"/>
  <c r="K107" i="15"/>
  <c r="L107" i="15"/>
  <c r="Q107" i="15"/>
  <c r="R107" i="15"/>
  <c r="S107" i="15"/>
  <c r="U107" i="15"/>
  <c r="V107" i="15"/>
  <c r="H108" i="15"/>
  <c r="I108" i="15"/>
  <c r="J108" i="15"/>
  <c r="K108" i="15"/>
  <c r="L108" i="15"/>
  <c r="Q108" i="15"/>
  <c r="R108" i="15"/>
  <c r="S108" i="15"/>
  <c r="U108" i="15"/>
  <c r="V108" i="15"/>
  <c r="H109" i="15"/>
  <c r="I109" i="15"/>
  <c r="J109" i="15"/>
  <c r="K109" i="15"/>
  <c r="L109" i="15"/>
  <c r="Q109" i="15"/>
  <c r="R109" i="15"/>
  <c r="S109" i="15"/>
  <c r="U109" i="15"/>
  <c r="V109" i="15"/>
  <c r="H110" i="15"/>
  <c r="I110" i="15"/>
  <c r="J110" i="15"/>
  <c r="K110" i="15"/>
  <c r="L110" i="15"/>
  <c r="Q110" i="15"/>
  <c r="R110" i="15"/>
  <c r="S110" i="15"/>
  <c r="U110" i="15"/>
  <c r="V110" i="15"/>
  <c r="H112" i="15"/>
  <c r="I112" i="15"/>
  <c r="J112" i="15"/>
  <c r="K112" i="15"/>
  <c r="L112" i="15"/>
  <c r="Q112" i="15"/>
  <c r="R112" i="15"/>
  <c r="S112" i="15"/>
  <c r="U112" i="15"/>
  <c r="V112" i="15"/>
  <c r="H113" i="15"/>
  <c r="I113" i="15"/>
  <c r="J113" i="15"/>
  <c r="K113" i="15"/>
  <c r="L113" i="15"/>
  <c r="Q113" i="15"/>
  <c r="R113" i="15"/>
  <c r="S113" i="15"/>
  <c r="U113" i="15"/>
  <c r="V113" i="15"/>
  <c r="H114" i="15"/>
  <c r="I114" i="15"/>
  <c r="J114" i="15"/>
  <c r="K114" i="15"/>
  <c r="L114" i="15"/>
  <c r="Q114" i="15"/>
  <c r="R114" i="15"/>
  <c r="S114" i="15"/>
  <c r="U114" i="15"/>
  <c r="V114" i="15"/>
  <c r="H115" i="15"/>
  <c r="I115" i="15"/>
  <c r="J115" i="15"/>
  <c r="K115" i="15"/>
  <c r="L115" i="15"/>
  <c r="Q115" i="15"/>
  <c r="R115" i="15"/>
  <c r="S115" i="15"/>
  <c r="U115" i="15"/>
  <c r="V115" i="15"/>
  <c r="H117" i="15"/>
  <c r="I117" i="15"/>
  <c r="J117" i="15"/>
  <c r="K117" i="15"/>
  <c r="L117" i="15"/>
  <c r="Q117" i="15"/>
  <c r="R117" i="15"/>
  <c r="S117" i="15"/>
  <c r="U117" i="15"/>
  <c r="V117" i="15"/>
  <c r="H118" i="15"/>
  <c r="I118" i="15"/>
  <c r="J118" i="15"/>
  <c r="K118" i="15"/>
  <c r="L118" i="15"/>
  <c r="Q118" i="15"/>
  <c r="R118" i="15"/>
  <c r="S118" i="15"/>
  <c r="U118" i="15"/>
  <c r="V118" i="15"/>
  <c r="H119" i="15"/>
  <c r="I119" i="15"/>
  <c r="J119" i="15"/>
  <c r="K119" i="15"/>
  <c r="L119" i="15"/>
  <c r="Q119" i="15"/>
  <c r="R119" i="15"/>
  <c r="S119" i="15"/>
  <c r="U119" i="15"/>
  <c r="V119" i="15"/>
  <c r="H120" i="15"/>
  <c r="I120" i="15"/>
  <c r="J120" i="15"/>
  <c r="K120" i="15"/>
  <c r="L120" i="15"/>
  <c r="Q120" i="15"/>
  <c r="R120" i="15"/>
  <c r="S120" i="15"/>
  <c r="U120" i="15"/>
  <c r="V120" i="15"/>
  <c r="H124" i="15"/>
  <c r="I124" i="15"/>
  <c r="J124" i="15"/>
  <c r="K124" i="15"/>
  <c r="L124" i="15"/>
  <c r="Q124" i="15"/>
  <c r="R124" i="15"/>
  <c r="S124" i="15"/>
  <c r="U124" i="15"/>
  <c r="V124" i="15"/>
  <c r="N20" i="12" l="1"/>
  <c r="N19" i="12"/>
  <c r="W20" i="12"/>
  <c r="W19" i="12"/>
  <c r="F11" i="47" s="1"/>
  <c r="M44" i="12"/>
  <c r="I44" i="12"/>
  <c r="J43" i="12"/>
  <c r="L44" i="12"/>
  <c r="H44" i="12"/>
  <c r="M43" i="12"/>
  <c r="I43" i="12"/>
  <c r="K44" i="12"/>
  <c r="L43" i="12"/>
  <c r="H43" i="12"/>
  <c r="J44" i="12"/>
  <c r="K43" i="12"/>
  <c r="R111" i="15"/>
  <c r="R51" i="15" s="1"/>
  <c r="R81" i="15" s="1"/>
  <c r="S116" i="15"/>
  <c r="S56" i="15" s="1"/>
  <c r="S86" i="15" s="1"/>
  <c r="K116" i="15"/>
  <c r="K56" i="15" s="1"/>
  <c r="K86" i="15" s="1"/>
  <c r="V111" i="15"/>
  <c r="V51" i="15" s="1"/>
  <c r="V81" i="15" s="1"/>
  <c r="J111" i="15"/>
  <c r="J51" i="15" s="1"/>
  <c r="J81" i="15" s="1"/>
  <c r="S106" i="15"/>
  <c r="S46" i="15" s="1"/>
  <c r="S76" i="15" s="1"/>
  <c r="K106" i="15"/>
  <c r="K46" i="15" s="1"/>
  <c r="K76" i="15" s="1"/>
  <c r="Q116" i="15"/>
  <c r="I116" i="15"/>
  <c r="I56" i="15" s="1"/>
  <c r="I86" i="15" s="1"/>
  <c r="V116" i="15"/>
  <c r="V56" i="15" s="1"/>
  <c r="V86" i="15" s="1"/>
  <c r="L111" i="15"/>
  <c r="L51" i="15" s="1"/>
  <c r="L81" i="15" s="1"/>
  <c r="H111" i="15"/>
  <c r="H51" i="15" s="1"/>
  <c r="H81" i="15" s="1"/>
  <c r="V101" i="15"/>
  <c r="V41" i="15" s="1"/>
  <c r="V71" i="15" s="1"/>
  <c r="L116" i="15"/>
  <c r="L56" i="15" s="1"/>
  <c r="L86" i="15" s="1"/>
  <c r="H116" i="15"/>
  <c r="H56" i="15" s="1"/>
  <c r="H86" i="15" s="1"/>
  <c r="L106" i="15"/>
  <c r="L46" i="15" s="1"/>
  <c r="L76" i="15" s="1"/>
  <c r="H106" i="15"/>
  <c r="H46" i="15" s="1"/>
  <c r="H76" i="15" s="1"/>
  <c r="S96" i="15"/>
  <c r="S36" i="15" s="1"/>
  <c r="S66" i="15" s="1"/>
  <c r="L101" i="15"/>
  <c r="L41" i="15" s="1"/>
  <c r="L71" i="15" s="1"/>
  <c r="H101" i="15"/>
  <c r="H41" i="15" s="1"/>
  <c r="H71" i="15" s="1"/>
  <c r="U101" i="15"/>
  <c r="U41" i="15" s="1"/>
  <c r="U71" i="15" s="1"/>
  <c r="Q101" i="15"/>
  <c r="I101" i="15"/>
  <c r="I41" i="15" s="1"/>
  <c r="I71" i="15" s="1"/>
  <c r="R116" i="15"/>
  <c r="R56" i="15" s="1"/>
  <c r="R86" i="15" s="1"/>
  <c r="J116" i="15"/>
  <c r="J56" i="15" s="1"/>
  <c r="J86" i="15" s="1"/>
  <c r="U106" i="15"/>
  <c r="U46" i="15" s="1"/>
  <c r="U76" i="15" s="1"/>
  <c r="Q106" i="15"/>
  <c r="I106" i="15"/>
  <c r="I46" i="15" s="1"/>
  <c r="I76" i="15" s="1"/>
  <c r="V106" i="15"/>
  <c r="V46" i="15" s="1"/>
  <c r="V76" i="15" s="1"/>
  <c r="R106" i="15"/>
  <c r="R46" i="15" s="1"/>
  <c r="R76" i="15" s="1"/>
  <c r="J106" i="15"/>
  <c r="J46" i="15" s="1"/>
  <c r="J76" i="15" s="1"/>
  <c r="Q96" i="15"/>
  <c r="I96" i="15"/>
  <c r="I36" i="15" s="1"/>
  <c r="I66" i="15" s="1"/>
  <c r="V96" i="15"/>
  <c r="V36" i="15" s="1"/>
  <c r="V66" i="15" s="1"/>
  <c r="R96" i="15"/>
  <c r="R36" i="15" s="1"/>
  <c r="R66" i="15" s="1"/>
  <c r="J96" i="15"/>
  <c r="J36" i="15" s="1"/>
  <c r="J66" i="15" s="1"/>
  <c r="U116" i="15"/>
  <c r="U56" i="15" s="1"/>
  <c r="U86" i="15" s="1"/>
  <c r="R101" i="15"/>
  <c r="R41" i="15" s="1"/>
  <c r="R71" i="15" s="1"/>
  <c r="J101" i="15"/>
  <c r="J41" i="15" s="1"/>
  <c r="J71" i="15" s="1"/>
  <c r="S101" i="15"/>
  <c r="S41" i="15" s="1"/>
  <c r="S71" i="15" s="1"/>
  <c r="K101" i="15"/>
  <c r="K41" i="15" s="1"/>
  <c r="K71" i="15" s="1"/>
  <c r="S111" i="15"/>
  <c r="S51" i="15" s="1"/>
  <c r="S81" i="15" s="1"/>
  <c r="K111" i="15"/>
  <c r="K51" i="15" s="1"/>
  <c r="K81" i="15" s="1"/>
  <c r="U111" i="15"/>
  <c r="U51" i="15" s="1"/>
  <c r="U81" i="15" s="1"/>
  <c r="Q111" i="15"/>
  <c r="I111" i="15"/>
  <c r="I51" i="15" s="1"/>
  <c r="I81" i="15" s="1"/>
  <c r="K96" i="15"/>
  <c r="K36" i="15" s="1"/>
  <c r="K66" i="15" s="1"/>
  <c r="U96" i="15"/>
  <c r="U36" i="15" s="1"/>
  <c r="U66" i="15" s="1"/>
  <c r="L96" i="15"/>
  <c r="L36" i="15" s="1"/>
  <c r="L66" i="15" s="1"/>
  <c r="H96" i="15"/>
  <c r="H36" i="15" s="1"/>
  <c r="H66" i="15" s="1"/>
  <c r="P11" i="47" l="1"/>
  <c r="T11" i="47" s="1"/>
  <c r="S11" i="47" s="1"/>
  <c r="U27" i="47"/>
  <c r="U19" i="47"/>
  <c r="I11" i="47"/>
  <c r="J11" i="47" s="1"/>
  <c r="J95" i="15"/>
  <c r="K95" i="15"/>
  <c r="H95" i="15"/>
  <c r="V95" i="15"/>
  <c r="S95" i="15"/>
  <c r="U95" i="15"/>
  <c r="Q95" i="15"/>
  <c r="R95" i="15"/>
  <c r="L95" i="15"/>
  <c r="I95" i="15"/>
  <c r="N44" i="12"/>
  <c r="AC44" i="12" s="1"/>
  <c r="AD19" i="12"/>
  <c r="Z19" i="12"/>
  <c r="AA19" i="12" s="1"/>
  <c r="Z20" i="12"/>
  <c r="AA20" i="12" s="1"/>
  <c r="AD20" i="12"/>
  <c r="N43" i="12"/>
  <c r="AC43" i="12" s="1"/>
  <c r="U35" i="47" l="1"/>
  <c r="O54" i="12"/>
  <c r="X49" i="12"/>
  <c r="X48" i="12"/>
  <c r="X47" i="12"/>
  <c r="X45" i="12"/>
  <c r="Y154" i="15"/>
  <c r="Y184" i="15" s="1"/>
  <c r="Y214" i="15" s="1"/>
  <c r="V184" i="15"/>
  <c r="U184" i="15"/>
  <c r="S184" i="15"/>
  <c r="Y151" i="15"/>
  <c r="Y181" i="15" s="1"/>
  <c r="Y211" i="15" s="1"/>
  <c r="V181" i="15"/>
  <c r="V211" i="15" s="1"/>
  <c r="U181" i="15"/>
  <c r="U211" i="15" s="1"/>
  <c r="S181" i="15"/>
  <c r="S211" i="15" s="1"/>
  <c r="Y150" i="15"/>
  <c r="Y180" i="15" s="1"/>
  <c r="Y210" i="15" s="1"/>
  <c r="V180" i="15"/>
  <c r="U180" i="15"/>
  <c r="S180" i="15"/>
  <c r="Y149" i="15"/>
  <c r="Y179" i="15" s="1"/>
  <c r="Y209" i="15" s="1"/>
  <c r="V179" i="15"/>
  <c r="U179" i="15"/>
  <c r="S179" i="15"/>
  <c r="Y148" i="15"/>
  <c r="Y178" i="15" s="1"/>
  <c r="Y208" i="15" s="1"/>
  <c r="V178" i="15"/>
  <c r="U178" i="15"/>
  <c r="S178" i="15"/>
  <c r="Y147" i="15"/>
  <c r="Y177" i="15" s="1"/>
  <c r="Y207" i="15" s="1"/>
  <c r="V177" i="15"/>
  <c r="U177" i="15"/>
  <c r="S177" i="15"/>
  <c r="Y145" i="15"/>
  <c r="Y175" i="15" s="1"/>
  <c r="Y205" i="15" s="1"/>
  <c r="V175" i="15"/>
  <c r="U175" i="15"/>
  <c r="S175" i="15"/>
  <c r="Y144" i="15"/>
  <c r="Y174" i="15" s="1"/>
  <c r="Y204" i="15" s="1"/>
  <c r="V174" i="15"/>
  <c r="U174" i="15"/>
  <c r="S174" i="15"/>
  <c r="Y143" i="15"/>
  <c r="Y173" i="15" s="1"/>
  <c r="Y203" i="15" s="1"/>
  <c r="V173" i="15"/>
  <c r="U173" i="15"/>
  <c r="S173" i="15"/>
  <c r="Y142" i="15"/>
  <c r="Y172" i="15" s="1"/>
  <c r="Y202" i="15" s="1"/>
  <c r="V172" i="15"/>
  <c r="U172" i="15"/>
  <c r="S172" i="15"/>
  <c r="Y140" i="15"/>
  <c r="Y170" i="15" s="1"/>
  <c r="Y200" i="15" s="1"/>
  <c r="V170" i="15"/>
  <c r="U170" i="15"/>
  <c r="S170" i="15"/>
  <c r="Y139" i="15"/>
  <c r="Y169" i="15" s="1"/>
  <c r="Y199" i="15" s="1"/>
  <c r="V169" i="15"/>
  <c r="U169" i="15"/>
  <c r="S169" i="15"/>
  <c r="Y138" i="15"/>
  <c r="Y168" i="15" s="1"/>
  <c r="Y198" i="15" s="1"/>
  <c r="V168" i="15"/>
  <c r="U168" i="15"/>
  <c r="S168" i="15"/>
  <c r="Y137" i="15"/>
  <c r="Y167" i="15" s="1"/>
  <c r="Y197" i="15" s="1"/>
  <c r="V167" i="15"/>
  <c r="U167" i="15"/>
  <c r="S167" i="15"/>
  <c r="Y135" i="15"/>
  <c r="Y165" i="15" s="1"/>
  <c r="Y195" i="15" s="1"/>
  <c r="V165" i="15"/>
  <c r="U165" i="15"/>
  <c r="S165" i="15"/>
  <c r="Y134" i="15"/>
  <c r="Y164" i="15" s="1"/>
  <c r="Y194" i="15" s="1"/>
  <c r="V164" i="15"/>
  <c r="U164" i="15"/>
  <c r="S164" i="15"/>
  <c r="Y133" i="15"/>
  <c r="Y163" i="15" s="1"/>
  <c r="Y193" i="15" s="1"/>
  <c r="V163" i="15"/>
  <c r="U163" i="15"/>
  <c r="S163" i="15"/>
  <c r="Y132" i="15"/>
  <c r="Y162" i="15" s="1"/>
  <c r="Y192" i="15" s="1"/>
  <c r="V162" i="15"/>
  <c r="U162" i="15"/>
  <c r="S162" i="15"/>
  <c r="Y130" i="15"/>
  <c r="Y160" i="15" s="1"/>
  <c r="Y190" i="15" s="1"/>
  <c r="V160" i="15"/>
  <c r="U160" i="15"/>
  <c r="S160" i="15"/>
  <c r="Y129" i="15"/>
  <c r="Y159" i="15" s="1"/>
  <c r="Y189" i="15" s="1"/>
  <c r="V159" i="15"/>
  <c r="U159" i="15"/>
  <c r="S159" i="15"/>
  <c r="Y128" i="15"/>
  <c r="Y158" i="15" s="1"/>
  <c r="Y188" i="15" s="1"/>
  <c r="V158" i="15"/>
  <c r="U158" i="15"/>
  <c r="S158" i="15"/>
  <c r="Y127" i="15"/>
  <c r="Y157" i="15" s="1"/>
  <c r="Y187" i="15" s="1"/>
  <c r="V157" i="15"/>
  <c r="U157" i="15"/>
  <c r="S157" i="15"/>
  <c r="R147" i="11"/>
  <c r="I147" i="11"/>
  <c r="R142" i="11"/>
  <c r="I142" i="11"/>
  <c r="R137" i="11"/>
  <c r="I137" i="11"/>
  <c r="R132" i="11"/>
  <c r="I132" i="11"/>
  <c r="R127" i="11"/>
  <c r="I127" i="11"/>
  <c r="X124" i="11"/>
  <c r="X121" i="11"/>
  <c r="X120" i="11"/>
  <c r="X119" i="11"/>
  <c r="X118" i="11"/>
  <c r="X117" i="11"/>
  <c r="R116" i="11"/>
  <c r="I116" i="11"/>
  <c r="O116" i="11" s="1"/>
  <c r="P116" i="11" s="1"/>
  <c r="X115" i="11"/>
  <c r="X114" i="11"/>
  <c r="X113" i="11"/>
  <c r="X112" i="11"/>
  <c r="R111" i="11"/>
  <c r="I111" i="11"/>
  <c r="O111" i="11" s="1"/>
  <c r="P111" i="11" s="1"/>
  <c r="X110" i="11"/>
  <c r="X109" i="11"/>
  <c r="X108" i="11"/>
  <c r="X107" i="11"/>
  <c r="R106" i="11"/>
  <c r="I106" i="11"/>
  <c r="O106" i="11" s="1"/>
  <c r="P106" i="11" s="1"/>
  <c r="X105" i="11"/>
  <c r="Y105" i="11" s="1"/>
  <c r="X104" i="11"/>
  <c r="Y104" i="11" s="1"/>
  <c r="X103" i="11"/>
  <c r="Y103" i="11" s="1"/>
  <c r="X102" i="11"/>
  <c r="Y102" i="11" s="1"/>
  <c r="R101" i="11"/>
  <c r="I101" i="11"/>
  <c r="O101" i="11" s="1"/>
  <c r="P101" i="11" s="1"/>
  <c r="X100" i="11"/>
  <c r="Y100" i="11" s="1"/>
  <c r="X99" i="11"/>
  <c r="Y99" i="11" s="1"/>
  <c r="X98" i="11"/>
  <c r="Y98" i="11" s="1"/>
  <c r="X97" i="11"/>
  <c r="Y97" i="11" s="1"/>
  <c r="R96" i="11"/>
  <c r="I96" i="11"/>
  <c r="O96" i="11" s="1"/>
  <c r="P96" i="11" s="1"/>
  <c r="R86" i="11"/>
  <c r="V26" i="34" s="1"/>
  <c r="I86" i="11"/>
  <c r="R81" i="11"/>
  <c r="V25" i="34" s="1"/>
  <c r="I81" i="11"/>
  <c r="R76" i="11"/>
  <c r="V24" i="34" s="1"/>
  <c r="I76" i="11"/>
  <c r="R71" i="11"/>
  <c r="V23" i="34" s="1"/>
  <c r="I71" i="11"/>
  <c r="R66" i="11"/>
  <c r="V22" i="34" s="1"/>
  <c r="I66" i="11"/>
  <c r="R26" i="11"/>
  <c r="I26" i="11"/>
  <c r="M11" i="34" s="1"/>
  <c r="S11" i="34" s="1"/>
  <c r="R21" i="11"/>
  <c r="I21" i="11"/>
  <c r="R16" i="11"/>
  <c r="R11" i="11"/>
  <c r="I11" i="11"/>
  <c r="M8" i="34" s="1"/>
  <c r="S8" i="34" s="1"/>
  <c r="R6" i="11"/>
  <c r="V7" i="34" s="1"/>
  <c r="I6" i="11"/>
  <c r="AB23" i="34" l="1"/>
  <c r="AB7" i="34"/>
  <c r="Q16" i="15"/>
  <c r="Q46" i="15" s="1"/>
  <c r="Q76" i="15" s="1"/>
  <c r="V9" i="34"/>
  <c r="AB9" i="34" s="1"/>
  <c r="S187" i="15"/>
  <c r="S217" i="15"/>
  <c r="S188" i="15"/>
  <c r="S218" i="15"/>
  <c r="S189" i="15"/>
  <c r="S219" i="15"/>
  <c r="S190" i="15"/>
  <c r="S220" i="15"/>
  <c r="S192" i="15"/>
  <c r="S222" i="15"/>
  <c r="S193" i="15"/>
  <c r="S223" i="15"/>
  <c r="S194" i="15"/>
  <c r="S224" i="15"/>
  <c r="S195" i="15"/>
  <c r="S225" i="15"/>
  <c r="S197" i="15"/>
  <c r="S227" i="15"/>
  <c r="S198" i="15"/>
  <c r="S228" i="15"/>
  <c r="S199" i="15"/>
  <c r="S229" i="15"/>
  <c r="S200" i="15"/>
  <c r="S230" i="15"/>
  <c r="S202" i="15"/>
  <c r="S232" i="15"/>
  <c r="S203" i="15"/>
  <c r="S233" i="15"/>
  <c r="S204" i="15"/>
  <c r="S234" i="15"/>
  <c r="S205" i="15"/>
  <c r="S235" i="15"/>
  <c r="S207" i="15"/>
  <c r="S237" i="15"/>
  <c r="S208" i="15"/>
  <c r="S238" i="15"/>
  <c r="S209" i="15"/>
  <c r="S239" i="15"/>
  <c r="S210" i="15"/>
  <c r="S240" i="15"/>
  <c r="S214" i="15"/>
  <c r="S244" i="15"/>
  <c r="AB25" i="34"/>
  <c r="V29" i="34"/>
  <c r="V15" i="34"/>
  <c r="AB22" i="34"/>
  <c r="AB24" i="34"/>
  <c r="AB26" i="34"/>
  <c r="U187" i="15"/>
  <c r="U217" i="15"/>
  <c r="U188" i="15"/>
  <c r="U218" i="15"/>
  <c r="U189" i="15"/>
  <c r="U219" i="15"/>
  <c r="U190" i="15"/>
  <c r="U220" i="15"/>
  <c r="U192" i="15"/>
  <c r="U222" i="15"/>
  <c r="U193" i="15"/>
  <c r="U223" i="15"/>
  <c r="U194" i="15"/>
  <c r="U224" i="15"/>
  <c r="U195" i="15"/>
  <c r="U225" i="15"/>
  <c r="U197" i="15"/>
  <c r="U227" i="15"/>
  <c r="U198" i="15"/>
  <c r="U228" i="15"/>
  <c r="U199" i="15"/>
  <c r="U229" i="15"/>
  <c r="U200" i="15"/>
  <c r="U230" i="15"/>
  <c r="U202" i="15"/>
  <c r="U232" i="15"/>
  <c r="U203" i="15"/>
  <c r="U233" i="15"/>
  <c r="U204" i="15"/>
  <c r="U234" i="15"/>
  <c r="U205" i="15"/>
  <c r="U235" i="15"/>
  <c r="U207" i="15"/>
  <c r="U237" i="15"/>
  <c r="U208" i="15"/>
  <c r="U238" i="15"/>
  <c r="U209" i="15"/>
  <c r="U239" i="15"/>
  <c r="U210" i="15"/>
  <c r="U240" i="15"/>
  <c r="U214" i="15"/>
  <c r="U244" i="15"/>
  <c r="Q11" i="15"/>
  <c r="Q41" i="15" s="1"/>
  <c r="Q71" i="15" s="1"/>
  <c r="V8" i="34"/>
  <c r="AB8" i="34" s="1"/>
  <c r="AC8" i="34" s="1"/>
  <c r="Q26" i="15"/>
  <c r="Q56" i="15" s="1"/>
  <c r="Q86" i="15" s="1"/>
  <c r="V11" i="34"/>
  <c r="AB11" i="34" s="1"/>
  <c r="AC11" i="34" s="1"/>
  <c r="V187" i="15"/>
  <c r="V217" i="15"/>
  <c r="V188" i="15"/>
  <c r="V218" i="15"/>
  <c r="V189" i="15"/>
  <c r="V219" i="15"/>
  <c r="V190" i="15"/>
  <c r="V220" i="15"/>
  <c r="V192" i="15"/>
  <c r="V222" i="15"/>
  <c r="V193" i="15"/>
  <c r="V223" i="15"/>
  <c r="V194" i="15"/>
  <c r="V224" i="15"/>
  <c r="V195" i="15"/>
  <c r="V225" i="15"/>
  <c r="V197" i="15"/>
  <c r="V227" i="15"/>
  <c r="V198" i="15"/>
  <c r="V228" i="15"/>
  <c r="V199" i="15"/>
  <c r="V229" i="15"/>
  <c r="V200" i="15"/>
  <c r="V230" i="15"/>
  <c r="V202" i="15"/>
  <c r="V232" i="15"/>
  <c r="V203" i="15"/>
  <c r="V233" i="15"/>
  <c r="V204" i="15"/>
  <c r="V234" i="15"/>
  <c r="V205" i="15"/>
  <c r="V235" i="15"/>
  <c r="V207" i="15"/>
  <c r="V237" i="15"/>
  <c r="V208" i="15"/>
  <c r="V238" i="15"/>
  <c r="V209" i="15"/>
  <c r="V239" i="15"/>
  <c r="V210" i="15"/>
  <c r="V240" i="15"/>
  <c r="V214" i="15"/>
  <c r="V244" i="15"/>
  <c r="Q21" i="15"/>
  <c r="Q51" i="15" s="1"/>
  <c r="Q81" i="15" s="1"/>
  <c r="V10" i="34"/>
  <c r="AB10" i="34" s="1"/>
  <c r="AC10" i="34" s="1"/>
  <c r="M22" i="34"/>
  <c r="I36" i="11"/>
  <c r="M26" i="34"/>
  <c r="I56" i="11"/>
  <c r="T8" i="34"/>
  <c r="T11" i="34"/>
  <c r="R36" i="11"/>
  <c r="R46" i="11"/>
  <c r="R56" i="11"/>
  <c r="Q7" i="12"/>
  <c r="R162" i="11"/>
  <c r="Q9" i="12"/>
  <c r="R172" i="11"/>
  <c r="Q141" i="15" s="1"/>
  <c r="M24" i="34"/>
  <c r="I46" i="11"/>
  <c r="H9" i="12"/>
  <c r="N9" i="12" s="1"/>
  <c r="I172" i="11"/>
  <c r="H141" i="15" s="1"/>
  <c r="H21" i="15"/>
  <c r="M10" i="34"/>
  <c r="S10" i="34" s="1"/>
  <c r="M23" i="34"/>
  <c r="I41" i="11"/>
  <c r="M25" i="34"/>
  <c r="I51" i="11"/>
  <c r="H6" i="12"/>
  <c r="N6" i="12" s="1"/>
  <c r="I156" i="11"/>
  <c r="H5" i="12" s="1"/>
  <c r="I157" i="11"/>
  <c r="H126" i="15" s="1"/>
  <c r="H8" i="12"/>
  <c r="I167" i="11"/>
  <c r="H136" i="15" s="1"/>
  <c r="H10" i="12"/>
  <c r="N10" i="12" s="1"/>
  <c r="I177" i="11"/>
  <c r="H146" i="15" s="1"/>
  <c r="H7" i="12"/>
  <c r="I162" i="11"/>
  <c r="H131" i="15" s="1"/>
  <c r="H6" i="15"/>
  <c r="M7" i="34"/>
  <c r="R41" i="11"/>
  <c r="R51" i="11"/>
  <c r="Q6" i="12"/>
  <c r="R157" i="11"/>
  <c r="Q126" i="15" s="1"/>
  <c r="Q8" i="12"/>
  <c r="R167" i="11"/>
  <c r="Q136" i="15" s="1"/>
  <c r="Q10" i="12"/>
  <c r="R177" i="11"/>
  <c r="Q146" i="15" s="1"/>
  <c r="Q14" i="12"/>
  <c r="Q6" i="15"/>
  <c r="Q36" i="15" s="1"/>
  <c r="Q66" i="15" s="1"/>
  <c r="H16" i="12"/>
  <c r="H16" i="15"/>
  <c r="W21" i="15"/>
  <c r="H18" i="12"/>
  <c r="H26" i="15"/>
  <c r="W26" i="15"/>
  <c r="H15" i="12"/>
  <c r="H11" i="15"/>
  <c r="U31" i="12"/>
  <c r="U39" i="12" s="1"/>
  <c r="V34" i="12"/>
  <c r="V42" i="12" s="1"/>
  <c r="V33" i="12"/>
  <c r="V41" i="12" s="1"/>
  <c r="U34" i="12"/>
  <c r="U42" i="12" s="1"/>
  <c r="V31" i="12"/>
  <c r="V39" i="12" s="1"/>
  <c r="U32" i="12"/>
  <c r="U40" i="12" s="1"/>
  <c r="V32" i="12"/>
  <c r="V40" i="12" s="1"/>
  <c r="U33" i="12"/>
  <c r="U41" i="12" s="1"/>
  <c r="O21" i="11"/>
  <c r="H17" i="12"/>
  <c r="X16" i="11"/>
  <c r="I9" i="36" s="1"/>
  <c r="J9" i="36" s="1"/>
  <c r="Q16" i="12"/>
  <c r="Q24" i="12" s="1"/>
  <c r="X21" i="11"/>
  <c r="I10" i="36" s="1"/>
  <c r="J10" i="36" s="1"/>
  <c r="Q17" i="12"/>
  <c r="O6" i="11"/>
  <c r="F7" i="36" s="1"/>
  <c r="H14" i="12"/>
  <c r="X11" i="11"/>
  <c r="I8" i="36" s="1"/>
  <c r="J8" i="36" s="1"/>
  <c r="Q15" i="12"/>
  <c r="X26" i="11"/>
  <c r="I11" i="36" s="1"/>
  <c r="J11" i="36" s="1"/>
  <c r="Q18" i="12"/>
  <c r="O86" i="11"/>
  <c r="X76" i="11"/>
  <c r="AA9" i="36" s="1"/>
  <c r="O11" i="11"/>
  <c r="O26" i="11"/>
  <c r="O71" i="11"/>
  <c r="O81" i="11"/>
  <c r="O76" i="11"/>
  <c r="X86" i="11"/>
  <c r="AA11" i="36" s="1"/>
  <c r="O16" i="11"/>
  <c r="F9" i="36" s="1"/>
  <c r="X71" i="11"/>
  <c r="AA8" i="36" s="1"/>
  <c r="X81" i="11"/>
  <c r="AA10" i="36" s="1"/>
  <c r="O137" i="11"/>
  <c r="O132" i="11"/>
  <c r="R125" i="11"/>
  <c r="O127" i="11"/>
  <c r="R95" i="11"/>
  <c r="Q131" i="15"/>
  <c r="O125" i="11"/>
  <c r="R156" i="11"/>
  <c r="Q5" i="12" s="1"/>
  <c r="V30" i="34" s="1"/>
  <c r="R35" i="11"/>
  <c r="Q5" i="15" s="1"/>
  <c r="O66" i="11"/>
  <c r="O142" i="11"/>
  <c r="O147" i="11"/>
  <c r="AA98" i="11"/>
  <c r="AB98" i="11" s="1"/>
  <c r="AE98" i="11"/>
  <c r="AA100" i="11"/>
  <c r="AB100" i="11" s="1"/>
  <c r="AE100" i="11"/>
  <c r="AE104" i="11"/>
  <c r="AA104" i="11"/>
  <c r="AB104" i="11" s="1"/>
  <c r="Y108" i="11"/>
  <c r="AA108" i="11"/>
  <c r="AB108" i="11" s="1"/>
  <c r="AE108" i="11"/>
  <c r="Y110" i="11"/>
  <c r="AA110" i="11"/>
  <c r="AB110" i="11" s="1"/>
  <c r="AE110" i="11"/>
  <c r="Y112" i="11"/>
  <c r="AA112" i="11"/>
  <c r="AB112" i="11" s="1"/>
  <c r="AE112" i="11"/>
  <c r="Y114" i="11"/>
  <c r="AA114" i="11"/>
  <c r="AB114" i="11" s="1"/>
  <c r="AE114" i="11"/>
  <c r="Y118" i="11"/>
  <c r="AE118" i="11"/>
  <c r="AA118" i="11"/>
  <c r="AB118" i="11" s="1"/>
  <c r="Y120" i="11"/>
  <c r="AE120" i="11"/>
  <c r="AA120" i="11"/>
  <c r="AB120" i="11" s="1"/>
  <c r="AA97" i="11"/>
  <c r="AB97" i="11" s="1"/>
  <c r="AE97" i="11"/>
  <c r="AA99" i="11"/>
  <c r="AB99" i="11" s="1"/>
  <c r="AE99" i="11"/>
  <c r="AE103" i="11"/>
  <c r="AA103" i="11"/>
  <c r="AB103" i="11" s="1"/>
  <c r="AE105" i="11"/>
  <c r="AA105" i="11"/>
  <c r="AB105" i="11" s="1"/>
  <c r="Y107" i="11"/>
  <c r="AE107" i="11"/>
  <c r="AA107" i="11"/>
  <c r="AB107" i="11" s="1"/>
  <c r="Y109" i="11"/>
  <c r="AA109" i="11"/>
  <c r="AB109" i="11" s="1"/>
  <c r="AE109" i="11"/>
  <c r="Y113" i="11"/>
  <c r="AA113" i="11"/>
  <c r="AB113" i="11" s="1"/>
  <c r="AE113" i="11"/>
  <c r="Y115" i="11"/>
  <c r="AA115" i="11"/>
  <c r="AB115" i="11" s="1"/>
  <c r="AE115" i="11"/>
  <c r="Y117" i="11"/>
  <c r="AE117" i="11"/>
  <c r="AA117" i="11"/>
  <c r="AB117" i="11" s="1"/>
  <c r="Y119" i="11"/>
  <c r="AE119" i="11"/>
  <c r="AA119" i="11"/>
  <c r="AB119" i="11" s="1"/>
  <c r="Y121" i="11"/>
  <c r="AE121" i="11"/>
  <c r="AA121" i="11"/>
  <c r="AB121" i="11" s="1"/>
  <c r="AE102" i="11"/>
  <c r="AA102" i="11"/>
  <c r="AB102" i="11" s="1"/>
  <c r="Y124" i="11"/>
  <c r="AA124" i="11"/>
  <c r="AB124" i="11" s="1"/>
  <c r="AE124" i="11"/>
  <c r="Y8" i="11"/>
  <c r="AA8" i="11"/>
  <c r="AB8" i="11" s="1"/>
  <c r="AE8" i="11"/>
  <c r="AA19" i="11"/>
  <c r="AB19" i="11" s="1"/>
  <c r="AE19" i="11"/>
  <c r="AA34" i="11"/>
  <c r="AB34" i="11" s="1"/>
  <c r="AE34" i="11"/>
  <c r="AE12" i="11"/>
  <c r="AA12" i="11"/>
  <c r="AB12" i="11" s="1"/>
  <c r="AA25" i="11"/>
  <c r="AB25" i="11" s="1"/>
  <c r="AE25" i="11"/>
  <c r="AA9" i="11"/>
  <c r="AB9" i="11" s="1"/>
  <c r="AE9" i="11"/>
  <c r="Y18" i="11"/>
  <c r="AA18" i="11"/>
  <c r="AB18" i="11" s="1"/>
  <c r="AE18" i="11"/>
  <c r="AE27" i="11"/>
  <c r="AA27" i="11"/>
  <c r="AB27" i="11" s="1"/>
  <c r="AE31" i="11"/>
  <c r="AA31" i="11"/>
  <c r="AB31" i="11" s="1"/>
  <c r="AE28" i="11"/>
  <c r="AA28" i="11"/>
  <c r="AB28" i="11" s="1"/>
  <c r="Y14" i="11"/>
  <c r="AA14" i="11"/>
  <c r="AB14" i="11" s="1"/>
  <c r="AE14" i="11"/>
  <c r="AA13" i="11"/>
  <c r="AB13" i="11" s="1"/>
  <c r="AE13" i="11"/>
  <c r="Y22" i="11"/>
  <c r="AA22" i="11"/>
  <c r="AB22" i="11" s="1"/>
  <c r="AE22" i="11"/>
  <c r="Y13" i="11"/>
  <c r="Y25" i="11"/>
  <c r="X128" i="11"/>
  <c r="X158" i="11" s="1"/>
  <c r="X135" i="11"/>
  <c r="X165" i="11" s="1"/>
  <c r="X138" i="11"/>
  <c r="X168" i="11" s="1"/>
  <c r="X145" i="11"/>
  <c r="X175" i="11" s="1"/>
  <c r="X148" i="11"/>
  <c r="X178" i="11" s="1"/>
  <c r="X152" i="11"/>
  <c r="X182" i="11" s="1"/>
  <c r="T97" i="15"/>
  <c r="Y12" i="11"/>
  <c r="T119" i="15"/>
  <c r="W119" i="15" s="1"/>
  <c r="T100" i="15"/>
  <c r="W100" i="15" s="1"/>
  <c r="T110" i="15"/>
  <c r="W110" i="15" s="1"/>
  <c r="T113" i="15"/>
  <c r="W113" i="15" s="1"/>
  <c r="T120" i="15"/>
  <c r="W120" i="15" s="1"/>
  <c r="X130" i="11"/>
  <c r="X160" i="11" s="1"/>
  <c r="X133" i="11"/>
  <c r="X163" i="11" s="1"/>
  <c r="X140" i="11"/>
  <c r="X170" i="11" s="1"/>
  <c r="X143" i="11"/>
  <c r="X173" i="11" s="1"/>
  <c r="X150" i="11"/>
  <c r="X180" i="11" s="1"/>
  <c r="Y9" i="11"/>
  <c r="Y19" i="11"/>
  <c r="T114" i="15"/>
  <c r="W114" i="15" s="1"/>
  <c r="X129" i="11"/>
  <c r="X159" i="11" s="1"/>
  <c r="X131" i="11"/>
  <c r="X161" i="11" s="1"/>
  <c r="X134" i="11"/>
  <c r="X164" i="11" s="1"/>
  <c r="X136" i="11"/>
  <c r="X166" i="11" s="1"/>
  <c r="X139" i="11"/>
  <c r="X169" i="11" s="1"/>
  <c r="X141" i="11"/>
  <c r="X171" i="11" s="1"/>
  <c r="X144" i="11"/>
  <c r="X174" i="11" s="1"/>
  <c r="X146" i="11"/>
  <c r="X176" i="11" s="1"/>
  <c r="X149" i="11"/>
  <c r="X179" i="11" s="1"/>
  <c r="X151" i="11"/>
  <c r="X181" i="11" s="1"/>
  <c r="X155" i="11"/>
  <c r="X185" i="11" s="1"/>
  <c r="N129" i="15"/>
  <c r="O129" i="15" s="1"/>
  <c r="N132" i="15"/>
  <c r="O132" i="15" s="1"/>
  <c r="N133" i="15"/>
  <c r="O133" i="15" s="1"/>
  <c r="N137" i="15"/>
  <c r="O137" i="15" s="1"/>
  <c r="N138" i="15"/>
  <c r="O138" i="15" s="1"/>
  <c r="N140" i="15"/>
  <c r="O140" i="15" s="1"/>
  <c r="N144" i="15"/>
  <c r="N174" i="15" s="1"/>
  <c r="N204" i="15" s="1"/>
  <c r="N145" i="15"/>
  <c r="O145" i="15" s="1"/>
  <c r="N147" i="15"/>
  <c r="N177" i="15" s="1"/>
  <c r="N207" i="15" s="1"/>
  <c r="N149" i="15"/>
  <c r="N179" i="15" s="1"/>
  <c r="N209" i="15" s="1"/>
  <c r="N127" i="15"/>
  <c r="N157" i="15" s="1"/>
  <c r="N187" i="15" s="1"/>
  <c r="N128" i="15"/>
  <c r="O128" i="15" s="1"/>
  <c r="N130" i="15"/>
  <c r="N160" i="15" s="1"/>
  <c r="N190" i="15" s="1"/>
  <c r="N134" i="15"/>
  <c r="N164" i="15" s="1"/>
  <c r="N194" i="15" s="1"/>
  <c r="N135" i="15"/>
  <c r="O135" i="15" s="1"/>
  <c r="N139" i="15"/>
  <c r="N169" i="15" s="1"/>
  <c r="N199" i="15" s="1"/>
  <c r="N142" i="15"/>
  <c r="O142" i="15" s="1"/>
  <c r="N143" i="15"/>
  <c r="N173" i="15" s="1"/>
  <c r="N203" i="15" s="1"/>
  <c r="N148" i="15"/>
  <c r="N178" i="15" s="1"/>
  <c r="N208" i="15" s="1"/>
  <c r="N150" i="15"/>
  <c r="O150" i="15" s="1"/>
  <c r="N151" i="15"/>
  <c r="N154" i="15"/>
  <c r="N184" i="15" s="1"/>
  <c r="N214" i="15" s="1"/>
  <c r="K32" i="12"/>
  <c r="O20" i="15"/>
  <c r="M110" i="15"/>
  <c r="N110" i="15" s="1"/>
  <c r="O110" i="15" s="1"/>
  <c r="L33" i="12"/>
  <c r="K158" i="15"/>
  <c r="H159" i="15"/>
  <c r="L164" i="15"/>
  <c r="Q164" i="15"/>
  <c r="I165" i="15"/>
  <c r="R165" i="15"/>
  <c r="L169" i="15"/>
  <c r="Q169" i="15"/>
  <c r="I170" i="15"/>
  <c r="J172" i="15"/>
  <c r="K173" i="15"/>
  <c r="L174" i="15"/>
  <c r="Q174" i="15"/>
  <c r="L179" i="15"/>
  <c r="Q179" i="15"/>
  <c r="J181" i="15"/>
  <c r="J211" i="15" s="1"/>
  <c r="I33" i="12"/>
  <c r="O24" i="15"/>
  <c r="M114" i="15"/>
  <c r="N114" i="15" s="1"/>
  <c r="O114" i="15" s="1"/>
  <c r="J34" i="12"/>
  <c r="X19" i="12"/>
  <c r="K157" i="15"/>
  <c r="H158" i="15"/>
  <c r="Q158" i="15"/>
  <c r="I159" i="15"/>
  <c r="R159" i="15"/>
  <c r="K162" i="15"/>
  <c r="L163" i="15"/>
  <c r="J165" i="15"/>
  <c r="L168" i="15"/>
  <c r="K172" i="15"/>
  <c r="L173" i="15"/>
  <c r="J175" i="15"/>
  <c r="K177" i="15"/>
  <c r="H178" i="15"/>
  <c r="Q178" i="15"/>
  <c r="I179" i="15"/>
  <c r="R179" i="15"/>
  <c r="J180" i="15"/>
  <c r="K181" i="15"/>
  <c r="K211" i="15" s="1"/>
  <c r="L184" i="15"/>
  <c r="O10" i="15"/>
  <c r="M100" i="15"/>
  <c r="N100" i="15" s="1"/>
  <c r="O100" i="15" s="1"/>
  <c r="L31" i="12"/>
  <c r="I32" i="12"/>
  <c r="O17" i="15"/>
  <c r="M107" i="15"/>
  <c r="O19" i="15"/>
  <c r="M109" i="15"/>
  <c r="N109" i="15" s="1"/>
  <c r="O109" i="15" s="1"/>
  <c r="J33" i="12"/>
  <c r="K34" i="12"/>
  <c r="O30" i="15"/>
  <c r="M120" i="15"/>
  <c r="N120" i="15" s="1"/>
  <c r="O120" i="15" s="1"/>
  <c r="O34" i="15"/>
  <c r="M124" i="15"/>
  <c r="N124" i="15" s="1"/>
  <c r="O124" i="15" s="1"/>
  <c r="H157" i="15"/>
  <c r="L157" i="15"/>
  <c r="Q157" i="15"/>
  <c r="I158" i="15"/>
  <c r="R158" i="15"/>
  <c r="J159" i="15"/>
  <c r="K160" i="15"/>
  <c r="H162" i="15"/>
  <c r="L162" i="15"/>
  <c r="Q162" i="15"/>
  <c r="I163" i="15"/>
  <c r="R163" i="15"/>
  <c r="J164" i="15"/>
  <c r="K165" i="15"/>
  <c r="H167" i="15"/>
  <c r="L167" i="15"/>
  <c r="Q167" i="15"/>
  <c r="I168" i="15"/>
  <c r="R168" i="15"/>
  <c r="J169" i="15"/>
  <c r="K170" i="15"/>
  <c r="H172" i="15"/>
  <c r="L172" i="15"/>
  <c r="Q172" i="15"/>
  <c r="I173" i="15"/>
  <c r="R173" i="15"/>
  <c r="J174" i="15"/>
  <c r="K175" i="15"/>
  <c r="H177" i="15"/>
  <c r="L177" i="15"/>
  <c r="Q177" i="15"/>
  <c r="I178" i="15"/>
  <c r="R178" i="15"/>
  <c r="J179" i="15"/>
  <c r="K180" i="15"/>
  <c r="H181" i="15"/>
  <c r="H211" i="15" s="1"/>
  <c r="L181" i="15"/>
  <c r="L211" i="15" s="1"/>
  <c r="Q181" i="15"/>
  <c r="Q211" i="15" s="1"/>
  <c r="I184" i="15"/>
  <c r="R184" i="15"/>
  <c r="N12" i="12"/>
  <c r="N28" i="12" s="1"/>
  <c r="O28" i="12" s="1"/>
  <c r="N11" i="12"/>
  <c r="N27" i="12" s="1"/>
  <c r="W11" i="12"/>
  <c r="W27" i="12" s="1"/>
  <c r="O7" i="15"/>
  <c r="M97" i="15"/>
  <c r="J31" i="12"/>
  <c r="I34" i="12"/>
  <c r="O27" i="15"/>
  <c r="M117" i="15"/>
  <c r="O31" i="15"/>
  <c r="J157" i="15"/>
  <c r="L159" i="15"/>
  <c r="Q159" i="15"/>
  <c r="I160" i="15"/>
  <c r="R160" i="15"/>
  <c r="J162" i="15"/>
  <c r="K163" i="15"/>
  <c r="H164" i="15"/>
  <c r="J167" i="15"/>
  <c r="K168" i="15"/>
  <c r="H169" i="15"/>
  <c r="R170" i="15"/>
  <c r="H174" i="15"/>
  <c r="I175" i="15"/>
  <c r="R175" i="15"/>
  <c r="J177" i="15"/>
  <c r="K178" i="15"/>
  <c r="H179" i="15"/>
  <c r="I180" i="15"/>
  <c r="R180" i="15"/>
  <c r="K184" i="15"/>
  <c r="W12" i="12"/>
  <c r="W28" i="12" s="1"/>
  <c r="X28" i="12" s="1"/>
  <c r="K31" i="12"/>
  <c r="L32" i="12"/>
  <c r="L158" i="15"/>
  <c r="J160" i="15"/>
  <c r="H163" i="15"/>
  <c r="Q163" i="15"/>
  <c r="I164" i="15"/>
  <c r="R164" i="15"/>
  <c r="K167" i="15"/>
  <c r="H168" i="15"/>
  <c r="Q168" i="15"/>
  <c r="I169" i="15"/>
  <c r="R169" i="15"/>
  <c r="J170" i="15"/>
  <c r="H173" i="15"/>
  <c r="Q173" i="15"/>
  <c r="I174" i="15"/>
  <c r="R174" i="15"/>
  <c r="L178" i="15"/>
  <c r="H184" i="15"/>
  <c r="Q184" i="15"/>
  <c r="I31" i="12"/>
  <c r="O14" i="15"/>
  <c r="M104" i="15"/>
  <c r="N104" i="15" s="1"/>
  <c r="O104" i="15" s="1"/>
  <c r="J32" i="12"/>
  <c r="K33" i="12"/>
  <c r="O23" i="15"/>
  <c r="M113" i="15"/>
  <c r="N113" i="15" s="1"/>
  <c r="O113" i="15" s="1"/>
  <c r="L34" i="12"/>
  <c r="X20" i="12"/>
  <c r="I157" i="15"/>
  <c r="R157" i="15"/>
  <c r="J158" i="15"/>
  <c r="K159" i="15"/>
  <c r="H160" i="15"/>
  <c r="L160" i="15"/>
  <c r="Q160" i="15"/>
  <c r="I162" i="15"/>
  <c r="R162" i="15"/>
  <c r="J163" i="15"/>
  <c r="K164" i="15"/>
  <c r="H165" i="15"/>
  <c r="L165" i="15"/>
  <c r="Q165" i="15"/>
  <c r="I167" i="15"/>
  <c r="R167" i="15"/>
  <c r="J168" i="15"/>
  <c r="K169" i="15"/>
  <c r="H170" i="15"/>
  <c r="L170" i="15"/>
  <c r="Q170" i="15"/>
  <c r="I172" i="15"/>
  <c r="R172" i="15"/>
  <c r="J173" i="15"/>
  <c r="K174" i="15"/>
  <c r="H175" i="15"/>
  <c r="L175" i="15"/>
  <c r="Q175" i="15"/>
  <c r="I177" i="15"/>
  <c r="R177" i="15"/>
  <c r="J178" i="15"/>
  <c r="K179" i="15"/>
  <c r="H180" i="15"/>
  <c r="L180" i="15"/>
  <c r="Q180" i="15"/>
  <c r="I181" i="15"/>
  <c r="I211" i="15" s="1"/>
  <c r="R181" i="15"/>
  <c r="R211" i="15" s="1"/>
  <c r="J184" i="15"/>
  <c r="O47" i="12"/>
  <c r="O45" i="12"/>
  <c r="O48" i="12"/>
  <c r="O49" i="12"/>
  <c r="X43" i="12"/>
  <c r="X44" i="12"/>
  <c r="O19" i="12"/>
  <c r="O20" i="12"/>
  <c r="X111" i="11"/>
  <c r="S13" i="12"/>
  <c r="X35" i="34" s="1"/>
  <c r="V161" i="15"/>
  <c r="V191" i="15" s="1"/>
  <c r="X101" i="11"/>
  <c r="Y101" i="11" s="1"/>
  <c r="X96" i="11"/>
  <c r="Y96" i="11" s="1"/>
  <c r="X106" i="11"/>
  <c r="I125" i="11"/>
  <c r="X116" i="11"/>
  <c r="X6" i="11"/>
  <c r="I7" i="36" s="1"/>
  <c r="V166" i="15"/>
  <c r="V196" i="15" s="1"/>
  <c r="Y126" i="15"/>
  <c r="I35" i="11"/>
  <c r="I95" i="11"/>
  <c r="U171" i="15"/>
  <c r="U201" i="15" s="1"/>
  <c r="Y141" i="15"/>
  <c r="Y171" i="15" s="1"/>
  <c r="Y201" i="15" s="1"/>
  <c r="U176" i="15"/>
  <c r="U206" i="15" s="1"/>
  <c r="Y146" i="15"/>
  <c r="Y176" i="15" s="1"/>
  <c r="Y206" i="15" s="1"/>
  <c r="U161" i="15"/>
  <c r="U191" i="15" s="1"/>
  <c r="Y131" i="15"/>
  <c r="Y161" i="15" s="1"/>
  <c r="Y191" i="15" s="1"/>
  <c r="U166" i="15"/>
  <c r="U196" i="15" s="1"/>
  <c r="Y136" i="15"/>
  <c r="Y166" i="15" s="1"/>
  <c r="Y196" i="15" s="1"/>
  <c r="V171" i="15"/>
  <c r="V201" i="15" s="1"/>
  <c r="V176" i="15"/>
  <c r="V206" i="15" s="1"/>
  <c r="N181" i="15" l="1"/>
  <c r="N211" i="15" s="1"/>
  <c r="N91" i="15"/>
  <c r="X27" i="12"/>
  <c r="F19" i="47"/>
  <c r="W11" i="15"/>
  <c r="N21" i="15"/>
  <c r="O21" i="15" s="1"/>
  <c r="O36" i="11"/>
  <c r="P36" i="11" s="1"/>
  <c r="V17" i="34"/>
  <c r="V44" i="34"/>
  <c r="H26" i="12"/>
  <c r="W16" i="15"/>
  <c r="N6" i="15"/>
  <c r="Q25" i="12"/>
  <c r="H25" i="12"/>
  <c r="H210" i="15"/>
  <c r="H240" i="15"/>
  <c r="I207" i="15"/>
  <c r="I237" i="15"/>
  <c r="K204" i="15"/>
  <c r="K234" i="15"/>
  <c r="Q200" i="15"/>
  <c r="Q230" i="15"/>
  <c r="J198" i="15"/>
  <c r="J228" i="15"/>
  <c r="L195" i="15"/>
  <c r="L225" i="15"/>
  <c r="R192" i="15"/>
  <c r="R222" i="15"/>
  <c r="H190" i="15"/>
  <c r="H220" i="15"/>
  <c r="I187" i="15"/>
  <c r="I217" i="15"/>
  <c r="L208" i="15"/>
  <c r="L238" i="15"/>
  <c r="H203" i="15"/>
  <c r="H233" i="15"/>
  <c r="Q198" i="15"/>
  <c r="Q228" i="15"/>
  <c r="I194" i="15"/>
  <c r="I224" i="15"/>
  <c r="L188" i="15"/>
  <c r="L218" i="15"/>
  <c r="K214" i="15"/>
  <c r="K244" i="15"/>
  <c r="K208" i="15"/>
  <c r="K238" i="15"/>
  <c r="H204" i="15"/>
  <c r="H234" i="15"/>
  <c r="J197" i="15"/>
  <c r="J227" i="15"/>
  <c r="R190" i="15"/>
  <c r="R220" i="15"/>
  <c r="J187" i="15"/>
  <c r="J217" i="15"/>
  <c r="I214" i="15"/>
  <c r="I244" i="15"/>
  <c r="K210" i="15"/>
  <c r="K240" i="15"/>
  <c r="Q207" i="15"/>
  <c r="Q237" i="15"/>
  <c r="J204" i="15"/>
  <c r="J234" i="15"/>
  <c r="L202" i="15"/>
  <c r="L232" i="15"/>
  <c r="R198" i="15"/>
  <c r="R228" i="15"/>
  <c r="H197" i="15"/>
  <c r="H227" i="15"/>
  <c r="I193" i="15"/>
  <c r="I223" i="15"/>
  <c r="K190" i="15"/>
  <c r="K220" i="15"/>
  <c r="Q187" i="15"/>
  <c r="Q217" i="15"/>
  <c r="J210" i="15"/>
  <c r="J240" i="15"/>
  <c r="H208" i="15"/>
  <c r="H238" i="15"/>
  <c r="K202" i="15"/>
  <c r="K232" i="15"/>
  <c r="K192" i="15"/>
  <c r="K222" i="15"/>
  <c r="H188" i="15"/>
  <c r="H218" i="15"/>
  <c r="Q209" i="15"/>
  <c r="Q239" i="15"/>
  <c r="K203" i="15"/>
  <c r="K233" i="15"/>
  <c r="L199" i="15"/>
  <c r="L229" i="15"/>
  <c r="L194" i="15"/>
  <c r="L224" i="15"/>
  <c r="G9" i="36"/>
  <c r="L9" i="36"/>
  <c r="M9" i="36" s="1"/>
  <c r="AC24" i="34"/>
  <c r="AB17" i="34"/>
  <c r="AC17" i="34" s="1"/>
  <c r="V14" i="34"/>
  <c r="K209" i="15"/>
  <c r="K239" i="15"/>
  <c r="Q205" i="15"/>
  <c r="Q235" i="15"/>
  <c r="J203" i="15"/>
  <c r="J233" i="15"/>
  <c r="L200" i="15"/>
  <c r="L230" i="15"/>
  <c r="R197" i="15"/>
  <c r="R227" i="15"/>
  <c r="H195" i="15"/>
  <c r="H225" i="15"/>
  <c r="I192" i="15"/>
  <c r="I222" i="15"/>
  <c r="K189" i="15"/>
  <c r="K219" i="15"/>
  <c r="R204" i="15"/>
  <c r="R234" i="15"/>
  <c r="J200" i="15"/>
  <c r="J230" i="15"/>
  <c r="H198" i="15"/>
  <c r="H228" i="15"/>
  <c r="Q193" i="15"/>
  <c r="Q223" i="15"/>
  <c r="R210" i="15"/>
  <c r="R240" i="15"/>
  <c r="J207" i="15"/>
  <c r="J237" i="15"/>
  <c r="R200" i="15"/>
  <c r="R230" i="15"/>
  <c r="H194" i="15"/>
  <c r="H224" i="15"/>
  <c r="I190" i="15"/>
  <c r="I220" i="15"/>
  <c r="J209" i="15"/>
  <c r="J239" i="15"/>
  <c r="L207" i="15"/>
  <c r="L237" i="15"/>
  <c r="R203" i="15"/>
  <c r="R233" i="15"/>
  <c r="H202" i="15"/>
  <c r="H232" i="15"/>
  <c r="I198" i="15"/>
  <c r="I228" i="15"/>
  <c r="K195" i="15"/>
  <c r="K225" i="15"/>
  <c r="Q192" i="15"/>
  <c r="Q222" i="15"/>
  <c r="J189" i="15"/>
  <c r="J219" i="15"/>
  <c r="L187" i="15"/>
  <c r="L217" i="15"/>
  <c r="R209" i="15"/>
  <c r="R239" i="15"/>
  <c r="K207" i="15"/>
  <c r="K237" i="15"/>
  <c r="L198" i="15"/>
  <c r="L228" i="15"/>
  <c r="R189" i="15"/>
  <c r="R219" i="15"/>
  <c r="K187" i="15"/>
  <c r="K217" i="15"/>
  <c r="L209" i="15"/>
  <c r="L239" i="15"/>
  <c r="J202" i="15"/>
  <c r="J232" i="15"/>
  <c r="R195" i="15"/>
  <c r="R225" i="15"/>
  <c r="H189" i="15"/>
  <c r="H219" i="15"/>
  <c r="AB11" i="36"/>
  <c r="R11" i="36"/>
  <c r="AE11" i="34"/>
  <c r="AC7" i="34"/>
  <c r="AB14" i="34"/>
  <c r="AC14" i="34" s="1"/>
  <c r="I14" i="36"/>
  <c r="J14" i="36" s="1"/>
  <c r="J7" i="36"/>
  <c r="Q210" i="15"/>
  <c r="Q240" i="15"/>
  <c r="J208" i="15"/>
  <c r="J238" i="15"/>
  <c r="L205" i="15"/>
  <c r="L235" i="15"/>
  <c r="R202" i="15"/>
  <c r="R232" i="15"/>
  <c r="H200" i="15"/>
  <c r="H230" i="15"/>
  <c r="I197" i="15"/>
  <c r="I227" i="15"/>
  <c r="K194" i="15"/>
  <c r="K224" i="15"/>
  <c r="Q190" i="15"/>
  <c r="Q220" i="15"/>
  <c r="J188" i="15"/>
  <c r="J218" i="15"/>
  <c r="Q214" i="15"/>
  <c r="Q244" i="15"/>
  <c r="I204" i="15"/>
  <c r="I234" i="15"/>
  <c r="R199" i="15"/>
  <c r="R229" i="15"/>
  <c r="K197" i="15"/>
  <c r="K227" i="15"/>
  <c r="H193" i="15"/>
  <c r="H223" i="15"/>
  <c r="I210" i="15"/>
  <c r="I240" i="15"/>
  <c r="R205" i="15"/>
  <c r="R235" i="15"/>
  <c r="H199" i="15"/>
  <c r="H229" i="15"/>
  <c r="K193" i="15"/>
  <c r="K223" i="15"/>
  <c r="Q189" i="15"/>
  <c r="Q219" i="15"/>
  <c r="R208" i="15"/>
  <c r="R238" i="15"/>
  <c r="H207" i="15"/>
  <c r="H237" i="15"/>
  <c r="I203" i="15"/>
  <c r="I233" i="15"/>
  <c r="K200" i="15"/>
  <c r="K230" i="15"/>
  <c r="Q197" i="15"/>
  <c r="Q227" i="15"/>
  <c r="J194" i="15"/>
  <c r="J224" i="15"/>
  <c r="L192" i="15"/>
  <c r="L222" i="15"/>
  <c r="R188" i="15"/>
  <c r="R218" i="15"/>
  <c r="H187" i="15"/>
  <c r="H217" i="15"/>
  <c r="L214" i="15"/>
  <c r="L244" i="15"/>
  <c r="I209" i="15"/>
  <c r="I239" i="15"/>
  <c r="J205" i="15"/>
  <c r="J235" i="15"/>
  <c r="J195" i="15"/>
  <c r="J225" i="15"/>
  <c r="I189" i="15"/>
  <c r="I219" i="15"/>
  <c r="Q204" i="15"/>
  <c r="Q234" i="15"/>
  <c r="I200" i="15"/>
  <c r="I230" i="15"/>
  <c r="I195" i="15"/>
  <c r="I225" i="15"/>
  <c r="K188" i="15"/>
  <c r="K218" i="15"/>
  <c r="AB10" i="36"/>
  <c r="R10" i="36"/>
  <c r="L7" i="36"/>
  <c r="AE10" i="34"/>
  <c r="V19" i="34"/>
  <c r="AC22" i="34"/>
  <c r="AB15" i="34"/>
  <c r="AC15" i="34" s="1"/>
  <c r="AB29" i="34"/>
  <c r="AC29" i="34" s="1"/>
  <c r="V18" i="34"/>
  <c r="AC9" i="34"/>
  <c r="AE9" i="34"/>
  <c r="V16" i="34"/>
  <c r="J214" i="15"/>
  <c r="J244" i="15"/>
  <c r="L210" i="15"/>
  <c r="L240" i="15"/>
  <c r="R207" i="15"/>
  <c r="R237" i="15"/>
  <c r="H205" i="15"/>
  <c r="H235" i="15"/>
  <c r="I202" i="15"/>
  <c r="I232" i="15"/>
  <c r="K199" i="15"/>
  <c r="K229" i="15"/>
  <c r="Q195" i="15"/>
  <c r="Q225" i="15"/>
  <c r="J193" i="15"/>
  <c r="J223" i="15"/>
  <c r="L190" i="15"/>
  <c r="L220" i="15"/>
  <c r="R187" i="15"/>
  <c r="R217" i="15"/>
  <c r="H214" i="15"/>
  <c r="H244" i="15"/>
  <c r="Q203" i="15"/>
  <c r="Q233" i="15"/>
  <c r="I199" i="15"/>
  <c r="I229" i="15"/>
  <c r="R194" i="15"/>
  <c r="R224" i="15"/>
  <c r="J190" i="15"/>
  <c r="J220" i="15"/>
  <c r="H209" i="15"/>
  <c r="H239" i="15"/>
  <c r="I205" i="15"/>
  <c r="I235" i="15"/>
  <c r="K198" i="15"/>
  <c r="K228" i="15"/>
  <c r="J192" i="15"/>
  <c r="J222" i="15"/>
  <c r="L189" i="15"/>
  <c r="L219" i="15"/>
  <c r="R214" i="15"/>
  <c r="R244" i="15"/>
  <c r="I208" i="15"/>
  <c r="I238" i="15"/>
  <c r="K205" i="15"/>
  <c r="K235" i="15"/>
  <c r="Q202" i="15"/>
  <c r="Q232" i="15"/>
  <c r="J199" i="15"/>
  <c r="J229" i="15"/>
  <c r="L197" i="15"/>
  <c r="L227" i="15"/>
  <c r="R193" i="15"/>
  <c r="R223" i="15"/>
  <c r="H192" i="15"/>
  <c r="H222" i="15"/>
  <c r="I188" i="15"/>
  <c r="I218" i="15"/>
  <c r="Q208" i="15"/>
  <c r="Q238" i="15"/>
  <c r="L203" i="15"/>
  <c r="L233" i="15"/>
  <c r="L193" i="15"/>
  <c r="L223" i="15"/>
  <c r="Q188" i="15"/>
  <c r="Q218" i="15"/>
  <c r="L204" i="15"/>
  <c r="L234" i="15"/>
  <c r="Q199" i="15"/>
  <c r="Q229" i="15"/>
  <c r="Q194" i="15"/>
  <c r="Q224" i="15"/>
  <c r="R8" i="36"/>
  <c r="AB8" i="36"/>
  <c r="AB9" i="36"/>
  <c r="R9" i="36"/>
  <c r="AE8" i="34"/>
  <c r="AB19" i="34"/>
  <c r="AC19" i="34" s="1"/>
  <c r="AC26" i="34"/>
  <c r="AC25" i="34"/>
  <c r="AB18" i="34"/>
  <c r="AC18" i="34" s="1"/>
  <c r="AC23" i="34"/>
  <c r="AB16" i="34"/>
  <c r="AC16" i="34" s="1"/>
  <c r="X51" i="11"/>
  <c r="Y51" i="11" s="1"/>
  <c r="H24" i="12"/>
  <c r="X41" i="11"/>
  <c r="Y41" i="11" s="1"/>
  <c r="O51" i="11"/>
  <c r="P51" i="11" s="1"/>
  <c r="H23" i="12"/>
  <c r="X46" i="11"/>
  <c r="O41" i="11"/>
  <c r="P41" i="11" s="1"/>
  <c r="O56" i="11"/>
  <c r="P56" i="11" s="1"/>
  <c r="X56" i="11"/>
  <c r="Y56" i="11" s="1"/>
  <c r="AB30" i="34"/>
  <c r="Q26" i="12"/>
  <c r="H22" i="12"/>
  <c r="Q22" i="12"/>
  <c r="M17" i="34"/>
  <c r="S24" i="34"/>
  <c r="AE24" i="34" s="1"/>
  <c r="P142" i="11"/>
  <c r="O172" i="11"/>
  <c r="P172" i="11" s="1"/>
  <c r="M30" i="34"/>
  <c r="S30" i="34" s="1"/>
  <c r="M19" i="34"/>
  <c r="S26" i="34"/>
  <c r="AE26" i="34" s="1"/>
  <c r="M14" i="34"/>
  <c r="S7" i="34"/>
  <c r="AE7" i="34" s="1"/>
  <c r="M18" i="34"/>
  <c r="S25" i="34"/>
  <c r="AE25" i="34" s="1"/>
  <c r="P147" i="11"/>
  <c r="O177" i="11"/>
  <c r="P177" i="11" s="1"/>
  <c r="O46" i="11"/>
  <c r="P46" i="11" s="1"/>
  <c r="Q23" i="12"/>
  <c r="M16" i="34"/>
  <c r="S23" i="34"/>
  <c r="AE23" i="34" s="1"/>
  <c r="P137" i="11"/>
  <c r="O167" i="11"/>
  <c r="P167" i="11" s="1"/>
  <c r="O27" i="12"/>
  <c r="P127" i="11"/>
  <c r="O157" i="11"/>
  <c r="P157" i="11" s="1"/>
  <c r="P132" i="11"/>
  <c r="O162" i="11"/>
  <c r="P162" i="11" s="1"/>
  <c r="T10" i="34"/>
  <c r="M29" i="34"/>
  <c r="M44" i="34" s="1"/>
  <c r="M15" i="34"/>
  <c r="S22" i="34"/>
  <c r="AE22" i="34" s="1"/>
  <c r="V216" i="15"/>
  <c r="S216" i="15"/>
  <c r="U216" i="15"/>
  <c r="V221" i="15"/>
  <c r="S221" i="15"/>
  <c r="U221" i="15"/>
  <c r="V226" i="15"/>
  <c r="S226" i="15"/>
  <c r="U226" i="15"/>
  <c r="V231" i="15"/>
  <c r="S231" i="15"/>
  <c r="U231" i="15"/>
  <c r="V236" i="15"/>
  <c r="S236" i="15"/>
  <c r="U236" i="15"/>
  <c r="O184" i="15"/>
  <c r="O179" i="15"/>
  <c r="O181" i="15"/>
  <c r="O178" i="15"/>
  <c r="O177" i="15"/>
  <c r="O173" i="15"/>
  <c r="O174" i="15"/>
  <c r="O169" i="15"/>
  <c r="O164" i="15"/>
  <c r="O160" i="15"/>
  <c r="O157" i="15"/>
  <c r="P125" i="11"/>
  <c r="P6" i="11"/>
  <c r="T138" i="15"/>
  <c r="T168" i="15" s="1"/>
  <c r="T147" i="15"/>
  <c r="T177" i="15" s="1"/>
  <c r="T127" i="15"/>
  <c r="T157" i="15" s="1"/>
  <c r="T128" i="15"/>
  <c r="T158" i="15" s="1"/>
  <c r="T149" i="15"/>
  <c r="T179" i="15" s="1"/>
  <c r="T129" i="15"/>
  <c r="T159" i="15" s="1"/>
  <c r="N11" i="15"/>
  <c r="O11" i="15" s="1"/>
  <c r="H31" i="12"/>
  <c r="T150" i="15"/>
  <c r="T180" i="15" s="1"/>
  <c r="T145" i="15"/>
  <c r="T175" i="15" s="1"/>
  <c r="T140" i="15"/>
  <c r="T170" i="15" s="1"/>
  <c r="T135" i="15"/>
  <c r="T165" i="15" s="1"/>
  <c r="T130" i="15"/>
  <c r="T160" i="15" s="1"/>
  <c r="T151" i="15"/>
  <c r="T181" i="15" s="1"/>
  <c r="T211" i="15" s="1"/>
  <c r="T144" i="15"/>
  <c r="T174" i="15" s="1"/>
  <c r="T134" i="15"/>
  <c r="T164" i="15" s="1"/>
  <c r="T154" i="15"/>
  <c r="T184" i="15" s="1"/>
  <c r="T143" i="15"/>
  <c r="T173" i="15" s="1"/>
  <c r="T133" i="15"/>
  <c r="T163" i="15" s="1"/>
  <c r="T137" i="15"/>
  <c r="T167" i="15" s="1"/>
  <c r="H13" i="12"/>
  <c r="H5" i="15"/>
  <c r="T148" i="15"/>
  <c r="T178" i="15" s="1"/>
  <c r="T139" i="15"/>
  <c r="T169" i="15" s="1"/>
  <c r="N26" i="15"/>
  <c r="O26" i="15" s="1"/>
  <c r="H34" i="12"/>
  <c r="W6" i="15"/>
  <c r="Q30" i="12"/>
  <c r="T142" i="15"/>
  <c r="T172" i="15" s="1"/>
  <c r="T132" i="15"/>
  <c r="T162" i="15" s="1"/>
  <c r="N16" i="15"/>
  <c r="O16" i="15" s="1"/>
  <c r="H32" i="12"/>
  <c r="S34" i="12"/>
  <c r="S42" i="12" s="1"/>
  <c r="R34" i="12"/>
  <c r="R42" i="12" s="1"/>
  <c r="R32" i="12"/>
  <c r="R40" i="12" s="1"/>
  <c r="R33" i="12"/>
  <c r="R41" i="12" s="1"/>
  <c r="S31" i="12"/>
  <c r="S39" i="12" s="1"/>
  <c r="V30" i="12"/>
  <c r="V38" i="12" s="1"/>
  <c r="V37" i="12" s="1"/>
  <c r="AA31" i="34" s="1"/>
  <c r="S30" i="12"/>
  <c r="S38" i="12" s="1"/>
  <c r="S32" i="12"/>
  <c r="S40" i="12" s="1"/>
  <c r="R31" i="12"/>
  <c r="R39" i="12" s="1"/>
  <c r="S33" i="12"/>
  <c r="S41" i="12" s="1"/>
  <c r="U30" i="12"/>
  <c r="U38" i="12" s="1"/>
  <c r="P66" i="11"/>
  <c r="X7" i="36"/>
  <c r="P26" i="11"/>
  <c r="F11" i="36"/>
  <c r="P81" i="11"/>
  <c r="X10" i="36"/>
  <c r="P11" i="11"/>
  <c r="F8" i="36"/>
  <c r="P71" i="11"/>
  <c r="X8" i="36"/>
  <c r="AD8" i="36" s="1"/>
  <c r="P86" i="11"/>
  <c r="X11" i="36"/>
  <c r="P76" i="11"/>
  <c r="X9" i="36"/>
  <c r="G7" i="36"/>
  <c r="P21" i="11"/>
  <c r="F10" i="36"/>
  <c r="X30" i="15"/>
  <c r="P16" i="11"/>
  <c r="Z23" i="15"/>
  <c r="AA23" i="15" s="1"/>
  <c r="N7" i="12"/>
  <c r="Y46" i="11"/>
  <c r="Y76" i="11"/>
  <c r="Y81" i="11"/>
  <c r="Y71" i="11"/>
  <c r="Y86" i="11"/>
  <c r="X29" i="15"/>
  <c r="O35" i="11"/>
  <c r="P35" i="11" s="1"/>
  <c r="N159" i="15"/>
  <c r="N189" i="15" s="1"/>
  <c r="O156" i="11"/>
  <c r="P156" i="11" s="1"/>
  <c r="T107" i="15"/>
  <c r="W107" i="15" s="1"/>
  <c r="O95" i="11"/>
  <c r="P95" i="11" s="1"/>
  <c r="S176" i="15"/>
  <c r="S206" i="15" s="1"/>
  <c r="N170" i="15"/>
  <c r="N200" i="15" s="1"/>
  <c r="O147" i="15"/>
  <c r="N163" i="15"/>
  <c r="N193" i="15" s="1"/>
  <c r="O151" i="15"/>
  <c r="N168" i="15"/>
  <c r="N198" i="15" s="1"/>
  <c r="N165" i="15"/>
  <c r="N195" i="15" s="1"/>
  <c r="O127" i="15"/>
  <c r="O148" i="15"/>
  <c r="O144" i="15"/>
  <c r="O130" i="15"/>
  <c r="N172" i="15"/>
  <c r="N202" i="15" s="1"/>
  <c r="AA146" i="11"/>
  <c r="AA136" i="11"/>
  <c r="AA150" i="11"/>
  <c r="AA140" i="11"/>
  <c r="AA148" i="11"/>
  <c r="AA128" i="11"/>
  <c r="AA149" i="11"/>
  <c r="AA129" i="11"/>
  <c r="AA151" i="11"/>
  <c r="AA141" i="11"/>
  <c r="AA131" i="11"/>
  <c r="AA130" i="11"/>
  <c r="AA138" i="11"/>
  <c r="AA155" i="11"/>
  <c r="AA144" i="11"/>
  <c r="AA139" i="11"/>
  <c r="AA134" i="11"/>
  <c r="AA143" i="11"/>
  <c r="AA133" i="11"/>
  <c r="AA152" i="11"/>
  <c r="AA145" i="11"/>
  <c r="AA135" i="11"/>
  <c r="Y106" i="11"/>
  <c r="AA106" i="11"/>
  <c r="AB106" i="11" s="1"/>
  <c r="AE106" i="11"/>
  <c r="AE101" i="11"/>
  <c r="AA101" i="11"/>
  <c r="AB101" i="11" s="1"/>
  <c r="Y116" i="11"/>
  <c r="AA116" i="11"/>
  <c r="AB116" i="11" s="1"/>
  <c r="AE116" i="11"/>
  <c r="AA96" i="11"/>
  <c r="AB96" i="11" s="1"/>
  <c r="X125" i="11"/>
  <c r="Y125" i="11" s="1"/>
  <c r="AE96" i="11"/>
  <c r="Y111" i="11"/>
  <c r="AE111" i="11"/>
  <c r="AA111" i="11"/>
  <c r="AB111" i="11" s="1"/>
  <c r="AA77" i="11"/>
  <c r="AA91" i="11"/>
  <c r="AA72" i="11"/>
  <c r="AA90" i="11"/>
  <c r="AA82" i="11"/>
  <c r="AA88" i="11"/>
  <c r="AA79" i="11"/>
  <c r="AA74" i="11"/>
  <c r="AA73" i="11"/>
  <c r="AA89" i="11"/>
  <c r="AA67" i="11"/>
  <c r="AB67" i="11" s="1"/>
  <c r="AA85" i="11"/>
  <c r="AA75" i="11"/>
  <c r="AA68" i="11"/>
  <c r="AA84" i="11"/>
  <c r="AA80" i="11"/>
  <c r="AA70" i="11"/>
  <c r="AA78" i="11"/>
  <c r="AA87" i="11"/>
  <c r="AA69" i="11"/>
  <c r="AA94" i="11"/>
  <c r="AA83" i="11"/>
  <c r="S161" i="15"/>
  <c r="S191" i="15" s="1"/>
  <c r="Z20" i="15"/>
  <c r="AA20" i="15" s="1"/>
  <c r="AA6" i="11"/>
  <c r="U35" i="11"/>
  <c r="T5" i="15" s="1"/>
  <c r="AA7" i="11"/>
  <c r="AE7" i="11"/>
  <c r="Y16" i="11"/>
  <c r="AA16" i="11"/>
  <c r="AB16" i="11" s="1"/>
  <c r="AE16" i="11"/>
  <c r="X10" i="15"/>
  <c r="AC24" i="15"/>
  <c r="AD24" i="15" s="1"/>
  <c r="AA17" i="11"/>
  <c r="AB17" i="11" s="1"/>
  <c r="AE17" i="11"/>
  <c r="AA26" i="11"/>
  <c r="AB26" i="11" s="1"/>
  <c r="AE26" i="11"/>
  <c r="AE21" i="11"/>
  <c r="AA21" i="11"/>
  <c r="AB21" i="11" s="1"/>
  <c r="AA23" i="11"/>
  <c r="AB23" i="11" s="1"/>
  <c r="AE23" i="11"/>
  <c r="AE15" i="11"/>
  <c r="AA15" i="11"/>
  <c r="AB15" i="11" s="1"/>
  <c r="AA29" i="11"/>
  <c r="AB29" i="11" s="1"/>
  <c r="AE29" i="11"/>
  <c r="O143" i="15"/>
  <c r="Y24" i="11"/>
  <c r="AA24" i="11"/>
  <c r="AB24" i="11" s="1"/>
  <c r="AE24" i="11"/>
  <c r="AA30" i="11"/>
  <c r="AB30" i="11" s="1"/>
  <c r="AE30" i="11"/>
  <c r="Y20" i="11"/>
  <c r="AA20" i="11"/>
  <c r="AB20" i="11" s="1"/>
  <c r="AE20" i="11"/>
  <c r="Y10" i="11"/>
  <c r="AE10" i="11"/>
  <c r="AA10" i="11"/>
  <c r="AB10" i="11" s="1"/>
  <c r="X15" i="15"/>
  <c r="X100" i="15"/>
  <c r="Z100" i="15"/>
  <c r="AA100" i="15" s="1"/>
  <c r="AC100" i="15"/>
  <c r="AD100" i="15" s="1"/>
  <c r="X137" i="11"/>
  <c r="X167" i="11" s="1"/>
  <c r="T136" i="15"/>
  <c r="X147" i="11"/>
  <c r="X177" i="11" s="1"/>
  <c r="T146" i="15"/>
  <c r="Y26" i="11"/>
  <c r="X119" i="15"/>
  <c r="X7" i="15"/>
  <c r="AC7" i="15"/>
  <c r="AD7" i="15" s="1"/>
  <c r="Z7" i="15"/>
  <c r="AA7" i="15" s="1"/>
  <c r="Y15" i="11"/>
  <c r="Y151" i="11"/>
  <c r="Y141" i="11"/>
  <c r="Y131" i="11"/>
  <c r="Y143" i="11"/>
  <c r="Y152" i="11"/>
  <c r="Y145" i="11"/>
  <c r="Y135" i="11"/>
  <c r="X127" i="11"/>
  <c r="X157" i="11" s="1"/>
  <c r="T126" i="15"/>
  <c r="X113" i="15"/>
  <c r="Z113" i="15"/>
  <c r="AA113" i="15" s="1"/>
  <c r="AC113" i="15"/>
  <c r="AD113" i="15" s="1"/>
  <c r="X114" i="15"/>
  <c r="Z114" i="15"/>
  <c r="AA114" i="15" s="1"/>
  <c r="AC114" i="15"/>
  <c r="AD114" i="15" s="1"/>
  <c r="T105" i="15"/>
  <c r="W105" i="15" s="1"/>
  <c r="Y149" i="11"/>
  <c r="Y129" i="11"/>
  <c r="Y17" i="11"/>
  <c r="Y23" i="11"/>
  <c r="Y7" i="11"/>
  <c r="X142" i="11"/>
  <c r="X172" i="11" s="1"/>
  <c r="T141" i="15"/>
  <c r="Y11" i="11"/>
  <c r="Y6" i="11"/>
  <c r="X120" i="15"/>
  <c r="AC120" i="15"/>
  <c r="AD120" i="15" s="1"/>
  <c r="Z120" i="15"/>
  <c r="AA120" i="15" s="1"/>
  <c r="Y21" i="11"/>
  <c r="Y146" i="11"/>
  <c r="Y136" i="11"/>
  <c r="Y133" i="11"/>
  <c r="X66" i="11"/>
  <c r="X132" i="11"/>
  <c r="X162" i="11" s="1"/>
  <c r="T131" i="15"/>
  <c r="X17" i="15"/>
  <c r="Z17" i="15"/>
  <c r="AA17" i="15" s="1"/>
  <c r="AC17" i="15"/>
  <c r="AD17" i="15" s="1"/>
  <c r="X110" i="15"/>
  <c r="Z110" i="15"/>
  <c r="AA110" i="15" s="1"/>
  <c r="AC110" i="15"/>
  <c r="AD110" i="15" s="1"/>
  <c r="Y155" i="11"/>
  <c r="Y144" i="11"/>
  <c r="Y139" i="11"/>
  <c r="Y134" i="11"/>
  <c r="Y150" i="11"/>
  <c r="Y140" i="11"/>
  <c r="Y130" i="11"/>
  <c r="Y148" i="11"/>
  <c r="Y138" i="11"/>
  <c r="Y128" i="11"/>
  <c r="U156" i="15"/>
  <c r="U186" i="15" s="1"/>
  <c r="N167" i="15"/>
  <c r="N197" i="15" s="1"/>
  <c r="O154" i="15"/>
  <c r="N158" i="15"/>
  <c r="N188" i="15" s="1"/>
  <c r="O134" i="15"/>
  <c r="N180" i="15"/>
  <c r="N210" i="15" s="1"/>
  <c r="O149" i="15"/>
  <c r="O208" i="15"/>
  <c r="O139" i="15"/>
  <c r="N162" i="15"/>
  <c r="N192" i="15" s="1"/>
  <c r="N175" i="15"/>
  <c r="N205" i="15" s="1"/>
  <c r="S166" i="15"/>
  <c r="S196" i="15" s="1"/>
  <c r="O190" i="15"/>
  <c r="Y156" i="15"/>
  <c r="Y186" i="15" s="1"/>
  <c r="O9" i="12"/>
  <c r="N14" i="12"/>
  <c r="O6" i="12"/>
  <c r="K39" i="12"/>
  <c r="O214" i="15"/>
  <c r="L42" i="12"/>
  <c r="K42" i="12"/>
  <c r="J41" i="12"/>
  <c r="X12" i="12"/>
  <c r="S171" i="15"/>
  <c r="S201" i="15" s="1"/>
  <c r="S156" i="15"/>
  <c r="S186" i="15" s="1"/>
  <c r="V156" i="15"/>
  <c r="V186" i="15" s="1"/>
  <c r="O211" i="15"/>
  <c r="O203" i="15"/>
  <c r="O199" i="15"/>
  <c r="M172" i="15"/>
  <c r="M167" i="15"/>
  <c r="M157" i="15"/>
  <c r="L161" i="15"/>
  <c r="L191" i="15" s="1"/>
  <c r="O12" i="15"/>
  <c r="M102" i="15"/>
  <c r="T108" i="15"/>
  <c r="W108" i="15" s="1"/>
  <c r="R166" i="15"/>
  <c r="R196" i="15" s="1"/>
  <c r="K166" i="15"/>
  <c r="K196" i="15" s="1"/>
  <c r="J161" i="15"/>
  <c r="J191" i="15" s="1"/>
  <c r="M170" i="15"/>
  <c r="I166" i="15"/>
  <c r="I196" i="15" s="1"/>
  <c r="N97" i="15"/>
  <c r="O97" i="15" s="1"/>
  <c r="I30" i="12"/>
  <c r="W17" i="12"/>
  <c r="F9" i="47" s="1"/>
  <c r="O13" i="15"/>
  <c r="M103" i="15"/>
  <c r="N103" i="15" s="1"/>
  <c r="O103" i="15" s="1"/>
  <c r="M181" i="15"/>
  <c r="M211" i="15" s="1"/>
  <c r="M180" i="15"/>
  <c r="M184" i="15"/>
  <c r="M163" i="15"/>
  <c r="K171" i="15"/>
  <c r="K201" i="15" s="1"/>
  <c r="K176" i="15"/>
  <c r="K206" i="15" s="1"/>
  <c r="O10" i="12"/>
  <c r="M168" i="15"/>
  <c r="M164" i="15"/>
  <c r="M177" i="15"/>
  <c r="M178" i="15"/>
  <c r="R176" i="15"/>
  <c r="R206" i="15" s="1"/>
  <c r="M174" i="15"/>
  <c r="M173" i="15"/>
  <c r="R171" i="15"/>
  <c r="R201" i="15" s="1"/>
  <c r="M169" i="15"/>
  <c r="R161" i="15"/>
  <c r="R191" i="15" s="1"/>
  <c r="J166" i="15"/>
  <c r="J196" i="15" s="1"/>
  <c r="I176" i="15"/>
  <c r="I206" i="15" s="1"/>
  <c r="L171" i="15"/>
  <c r="L201" i="15" s="1"/>
  <c r="L176" i="15"/>
  <c r="L206" i="15" s="1"/>
  <c r="M158" i="15"/>
  <c r="I161" i="15"/>
  <c r="I191" i="15" s="1"/>
  <c r="T13" i="12"/>
  <c r="Y35" i="34" s="1"/>
  <c r="W14" i="12"/>
  <c r="F6" i="47" s="1"/>
  <c r="M165" i="15"/>
  <c r="T99" i="15"/>
  <c r="W99" i="15" s="1"/>
  <c r="K41" i="12"/>
  <c r="O204" i="15"/>
  <c r="O194" i="15"/>
  <c r="W18" i="12"/>
  <c r="F10" i="47" s="1"/>
  <c r="M159" i="15"/>
  <c r="N17" i="12"/>
  <c r="U13" i="12"/>
  <c r="Z35" i="34" s="1"/>
  <c r="J176" i="15"/>
  <c r="J206" i="15" s="1"/>
  <c r="J171" i="15"/>
  <c r="J201" i="15" s="1"/>
  <c r="L166" i="15"/>
  <c r="L196" i="15" s="1"/>
  <c r="I171" i="15"/>
  <c r="I201" i="15" s="1"/>
  <c r="M162" i="15"/>
  <c r="T109" i="15"/>
  <c r="W109" i="15" s="1"/>
  <c r="W97" i="15"/>
  <c r="N8" i="12"/>
  <c r="N117" i="15"/>
  <c r="O117" i="15" s="1"/>
  <c r="O18" i="15"/>
  <c r="M108" i="15"/>
  <c r="N108" i="15" s="1"/>
  <c r="O108" i="15" s="1"/>
  <c r="AC27" i="12"/>
  <c r="Z11" i="12"/>
  <c r="Z27" i="12" s="1"/>
  <c r="AA27" i="12" s="1"/>
  <c r="L40" i="12"/>
  <c r="M175" i="15"/>
  <c r="M160" i="15"/>
  <c r="K161" i="15"/>
  <c r="K191" i="15" s="1"/>
  <c r="O25" i="15"/>
  <c r="M115" i="15"/>
  <c r="N115" i="15" s="1"/>
  <c r="O115" i="15" s="1"/>
  <c r="J39" i="12"/>
  <c r="N15" i="12"/>
  <c r="T98" i="15"/>
  <c r="W98" i="15" s="1"/>
  <c r="H30" i="12"/>
  <c r="J42" i="12"/>
  <c r="O28" i="15"/>
  <c r="M118" i="15"/>
  <c r="N118" i="15" s="1"/>
  <c r="O118" i="15" s="1"/>
  <c r="N18" i="12"/>
  <c r="T117" i="15"/>
  <c r="O11" i="12"/>
  <c r="M179" i="15"/>
  <c r="N16" i="12"/>
  <c r="T102" i="15"/>
  <c r="T118" i="15"/>
  <c r="W118" i="15" s="1"/>
  <c r="O15" i="15"/>
  <c r="M105" i="15"/>
  <c r="N105" i="15" s="1"/>
  <c r="O105" i="15" s="1"/>
  <c r="H33" i="12"/>
  <c r="R30" i="12"/>
  <c r="AC28" i="12"/>
  <c r="Z12" i="12"/>
  <c r="Z28" i="12" s="1"/>
  <c r="AA28" i="12" s="1"/>
  <c r="O12" i="12"/>
  <c r="N107" i="15"/>
  <c r="O107" i="15" s="1"/>
  <c r="W121" i="15"/>
  <c r="W61" i="15" s="1"/>
  <c r="O22" i="15"/>
  <c r="M112" i="15"/>
  <c r="O29" i="15"/>
  <c r="M119" i="15"/>
  <c r="N119" i="15" s="1"/>
  <c r="O119" i="15" s="1"/>
  <c r="T115" i="15"/>
  <c r="W115" i="15" s="1"/>
  <c r="T104" i="15"/>
  <c r="W104" i="15" s="1"/>
  <c r="O207" i="15"/>
  <c r="O187" i="15"/>
  <c r="T124" i="15"/>
  <c r="W124" i="15" s="1"/>
  <c r="L41" i="12"/>
  <c r="K40" i="12"/>
  <c r="L30" i="12"/>
  <c r="O209" i="15"/>
  <c r="L39" i="12"/>
  <c r="T112" i="15"/>
  <c r="J40" i="12"/>
  <c r="T103" i="15"/>
  <c r="W103" i="15" s="1"/>
  <c r="O8" i="15"/>
  <c r="M98" i="15"/>
  <c r="N98" i="15" s="1"/>
  <c r="O98" i="15" s="1"/>
  <c r="K30" i="12"/>
  <c r="X11" i="12"/>
  <c r="J30" i="12"/>
  <c r="O9" i="15"/>
  <c r="M99" i="15"/>
  <c r="N99" i="15" s="1"/>
  <c r="O99" i="15" s="1"/>
  <c r="O44" i="12"/>
  <c r="Z44" i="12"/>
  <c r="AA44" i="12" s="1"/>
  <c r="AD44" i="12"/>
  <c r="O43" i="12"/>
  <c r="AD43" i="12"/>
  <c r="Z43" i="12"/>
  <c r="AA43" i="12" s="1"/>
  <c r="AH7" i="32"/>
  <c r="V13" i="12"/>
  <c r="AA35" i="34" s="1"/>
  <c r="AE30" i="34" l="1"/>
  <c r="AH30" i="34" s="1"/>
  <c r="AI30" i="34" s="1"/>
  <c r="M192" i="15"/>
  <c r="M222" i="15"/>
  <c r="M208" i="15"/>
  <c r="M238" i="15"/>
  <c r="N238" i="15" s="1"/>
  <c r="M214" i="15"/>
  <c r="M244" i="15"/>
  <c r="N244" i="15" s="1"/>
  <c r="S9" i="36"/>
  <c r="AD9" i="36"/>
  <c r="AE8" i="36"/>
  <c r="S10" i="36"/>
  <c r="AD10" i="36"/>
  <c r="T208" i="15"/>
  <c r="T238" i="15"/>
  <c r="W238" i="15" s="1"/>
  <c r="X238" i="15" s="1"/>
  <c r="T193" i="15"/>
  <c r="T223" i="15"/>
  <c r="W223" i="15" s="1"/>
  <c r="X223" i="15" s="1"/>
  <c r="T204" i="15"/>
  <c r="T234" i="15"/>
  <c r="W234" i="15" s="1"/>
  <c r="X234" i="15" s="1"/>
  <c r="T200" i="15"/>
  <c r="T230" i="15"/>
  <c r="W230" i="15" s="1"/>
  <c r="T187" i="15"/>
  <c r="T217" i="15"/>
  <c r="AF25" i="34"/>
  <c r="AE18" i="34"/>
  <c r="AF18" i="34" s="1"/>
  <c r="AH25" i="34"/>
  <c r="AE19" i="34"/>
  <c r="AF19" i="34" s="1"/>
  <c r="AF26" i="34"/>
  <c r="AH26" i="34"/>
  <c r="AF11" i="34"/>
  <c r="AH11" i="34"/>
  <c r="AI11" i="34" s="1"/>
  <c r="M190" i="15"/>
  <c r="M220" i="15"/>
  <c r="N220" i="15" s="1"/>
  <c r="O220" i="15" s="1"/>
  <c r="M195" i="15"/>
  <c r="M225" i="15"/>
  <c r="N225" i="15" s="1"/>
  <c r="M188" i="15"/>
  <c r="M218" i="15"/>
  <c r="N218" i="15" s="1"/>
  <c r="O218" i="15" s="1"/>
  <c r="M203" i="15"/>
  <c r="M233" i="15"/>
  <c r="M207" i="15"/>
  <c r="M237" i="15"/>
  <c r="M210" i="15"/>
  <c r="M240" i="15"/>
  <c r="N240" i="15" s="1"/>
  <c r="O240" i="15" s="1"/>
  <c r="M200" i="15"/>
  <c r="M230" i="15"/>
  <c r="N230" i="15" s="1"/>
  <c r="O230" i="15" s="1"/>
  <c r="M187" i="15"/>
  <c r="M217" i="15"/>
  <c r="G10" i="36"/>
  <c r="L10" i="36"/>
  <c r="M10" i="36" s="1"/>
  <c r="T192" i="15"/>
  <c r="T222" i="15"/>
  <c r="T203" i="15"/>
  <c r="T233" i="15"/>
  <c r="W233" i="15" s="1"/>
  <c r="X233" i="15" s="1"/>
  <c r="T205" i="15"/>
  <c r="T235" i="15"/>
  <c r="T189" i="15"/>
  <c r="T219" i="15"/>
  <c r="W219" i="15" s="1"/>
  <c r="X219" i="15" s="1"/>
  <c r="T207" i="15"/>
  <c r="T237" i="15"/>
  <c r="AF22" i="34"/>
  <c r="AE29" i="34"/>
  <c r="AH22" i="34"/>
  <c r="AH8" i="34"/>
  <c r="AI8" i="34" s="1"/>
  <c r="AF8" i="34"/>
  <c r="W35" i="12"/>
  <c r="X61" i="15"/>
  <c r="M205" i="15"/>
  <c r="M235" i="15"/>
  <c r="N235" i="15" s="1"/>
  <c r="M204" i="15"/>
  <c r="M234" i="15"/>
  <c r="N234" i="15" s="1"/>
  <c r="O234" i="15" s="1"/>
  <c r="M194" i="15"/>
  <c r="M224" i="15"/>
  <c r="N224" i="15" s="1"/>
  <c r="O224" i="15" s="1"/>
  <c r="M197" i="15"/>
  <c r="M227" i="15"/>
  <c r="S11" i="36"/>
  <c r="AD11" i="36"/>
  <c r="G8" i="36"/>
  <c r="L8" i="36"/>
  <c r="M8" i="36" s="1"/>
  <c r="G11" i="36"/>
  <c r="L11" i="36"/>
  <c r="M11" i="36" s="1"/>
  <c r="T202" i="15"/>
  <c r="T232" i="15"/>
  <c r="T214" i="15"/>
  <c r="T244" i="15"/>
  <c r="W244" i="15" s="1"/>
  <c r="X244" i="15" s="1"/>
  <c r="T190" i="15"/>
  <c r="T220" i="15"/>
  <c r="W220" i="15" s="1"/>
  <c r="T210" i="15"/>
  <c r="T240" i="15"/>
  <c r="W240" i="15" s="1"/>
  <c r="T209" i="15"/>
  <c r="T239" i="15"/>
  <c r="T198" i="15"/>
  <c r="T228" i="15"/>
  <c r="W228" i="15" s="1"/>
  <c r="X228" i="15" s="1"/>
  <c r="AF23" i="34"/>
  <c r="AE16" i="34"/>
  <c r="AF16" i="34" s="1"/>
  <c r="AH23" i="34"/>
  <c r="AE15" i="34"/>
  <c r="AF15" i="34" s="1"/>
  <c r="AF7" i="34"/>
  <c r="AE14" i="34"/>
  <c r="AF14" i="34" s="1"/>
  <c r="AH7" i="34"/>
  <c r="AF10" i="34"/>
  <c r="AH10" i="34"/>
  <c r="AI10" i="34" s="1"/>
  <c r="M209" i="15"/>
  <c r="M239" i="15"/>
  <c r="N239" i="15" s="1"/>
  <c r="M189" i="15"/>
  <c r="M219" i="15"/>
  <c r="N219" i="15" s="1"/>
  <c r="O219" i="15" s="1"/>
  <c r="M199" i="15"/>
  <c r="M229" i="15"/>
  <c r="N229" i="15" s="1"/>
  <c r="O229" i="15" s="1"/>
  <c r="M198" i="15"/>
  <c r="M228" i="15"/>
  <c r="N228" i="15" s="1"/>
  <c r="O228" i="15" s="1"/>
  <c r="M193" i="15"/>
  <c r="M223" i="15"/>
  <c r="N223" i="15" s="1"/>
  <c r="O223" i="15" s="1"/>
  <c r="M202" i="15"/>
  <c r="M232" i="15"/>
  <c r="X36" i="11"/>
  <c r="Y36" i="11" s="1"/>
  <c r="AA7" i="36"/>
  <c r="T199" i="15"/>
  <c r="T229" i="15"/>
  <c r="W229" i="15" s="1"/>
  <c r="X229" i="15" s="1"/>
  <c r="T197" i="15"/>
  <c r="T227" i="15"/>
  <c r="T194" i="15"/>
  <c r="T224" i="15"/>
  <c r="W224" i="15" s="1"/>
  <c r="X224" i="15" s="1"/>
  <c r="T195" i="15"/>
  <c r="T225" i="15"/>
  <c r="W225" i="15" s="1"/>
  <c r="X225" i="15" s="1"/>
  <c r="T188" i="15"/>
  <c r="T218" i="15"/>
  <c r="W218" i="15" s="1"/>
  <c r="AF30" i="34"/>
  <c r="AF24" i="34"/>
  <c r="AE17" i="34"/>
  <c r="AF17" i="34" s="1"/>
  <c r="AH24" i="34"/>
  <c r="AF9" i="34"/>
  <c r="AH9" i="34"/>
  <c r="AI9" i="34" s="1"/>
  <c r="M7" i="36"/>
  <c r="S8" i="36"/>
  <c r="AC30" i="34"/>
  <c r="AB78" i="11"/>
  <c r="AA48" i="11"/>
  <c r="AB48" i="11" s="1"/>
  <c r="AB85" i="11"/>
  <c r="AA55" i="11"/>
  <c r="AB55" i="11" s="1"/>
  <c r="AE144" i="11"/>
  <c r="AD174" i="11"/>
  <c r="AE148" i="11"/>
  <c r="AD178" i="11"/>
  <c r="AE94" i="11"/>
  <c r="AD64" i="11"/>
  <c r="AE64" i="11" s="1"/>
  <c r="AB87" i="11"/>
  <c r="AA57" i="11"/>
  <c r="AB57" i="11" s="1"/>
  <c r="AE70" i="11"/>
  <c r="AD40" i="11"/>
  <c r="AE40" i="11" s="1"/>
  <c r="AB84" i="11"/>
  <c r="AA54" i="11"/>
  <c r="AB54" i="11" s="1"/>
  <c r="AE75" i="11"/>
  <c r="AD45" i="11"/>
  <c r="AE45" i="11" s="1"/>
  <c r="AB73" i="11"/>
  <c r="AA43" i="11"/>
  <c r="AB43" i="11" s="1"/>
  <c r="AB79" i="11"/>
  <c r="AA49" i="11"/>
  <c r="AB49" i="11" s="1"/>
  <c r="AB82" i="11"/>
  <c r="AA52" i="11"/>
  <c r="AB52" i="11" s="1"/>
  <c r="AE72" i="11"/>
  <c r="AD42" i="11"/>
  <c r="AE77" i="11"/>
  <c r="AD47" i="11"/>
  <c r="AE47" i="11" s="1"/>
  <c r="AE135" i="11"/>
  <c r="AD165" i="11"/>
  <c r="AE152" i="11"/>
  <c r="AD182" i="11"/>
  <c r="AE27" i="12" s="1"/>
  <c r="AB143" i="11"/>
  <c r="AA173" i="11"/>
  <c r="AB173" i="11" s="1"/>
  <c r="AA142" i="15" s="1"/>
  <c r="AE139" i="11"/>
  <c r="AD169" i="11"/>
  <c r="AE155" i="11"/>
  <c r="AD185" i="11"/>
  <c r="AE28" i="12" s="1"/>
  <c r="AE130" i="11"/>
  <c r="AD160" i="11"/>
  <c r="AB141" i="11"/>
  <c r="AA171" i="11"/>
  <c r="AB171" i="11" s="1"/>
  <c r="AB129" i="11"/>
  <c r="AA159" i="11"/>
  <c r="AB159" i="11" s="1"/>
  <c r="AA128" i="15" s="1"/>
  <c r="AB128" i="11"/>
  <c r="AA158" i="11"/>
  <c r="AB158" i="11" s="1"/>
  <c r="AE140" i="11"/>
  <c r="AD170" i="11"/>
  <c r="AE136" i="11"/>
  <c r="AD166" i="11"/>
  <c r="M35" i="34"/>
  <c r="S35" i="34" s="1"/>
  <c r="T23" i="34"/>
  <c r="S16" i="34"/>
  <c r="T16" i="34" s="1"/>
  <c r="T7" i="34"/>
  <c r="S14" i="34"/>
  <c r="T14" i="34" s="1"/>
  <c r="AE80" i="11"/>
  <c r="AD50" i="11"/>
  <c r="AE50" i="11" s="1"/>
  <c r="AB74" i="11"/>
  <c r="AA44" i="11"/>
  <c r="AB44" i="11" s="1"/>
  <c r="AB133" i="11"/>
  <c r="AA163" i="11"/>
  <c r="AB163" i="11" s="1"/>
  <c r="AA132" i="15" s="1"/>
  <c r="AB138" i="11"/>
  <c r="AA168" i="11"/>
  <c r="AB168" i="11" s="1"/>
  <c r="AE149" i="11"/>
  <c r="AD179" i="11"/>
  <c r="I19" i="47"/>
  <c r="J19" i="47" s="1"/>
  <c r="V19" i="47"/>
  <c r="P19" i="47"/>
  <c r="N22" i="12"/>
  <c r="AB94" i="11"/>
  <c r="AA64" i="11"/>
  <c r="AB64" i="11" s="1"/>
  <c r="AE87" i="11"/>
  <c r="AD57" i="11"/>
  <c r="AE57" i="11" s="1"/>
  <c r="AB70" i="11"/>
  <c r="AA40" i="11"/>
  <c r="AB40" i="11" s="1"/>
  <c r="AE84" i="11"/>
  <c r="AD54" i="11"/>
  <c r="AE54" i="11" s="1"/>
  <c r="AB75" i="11"/>
  <c r="AA45" i="11"/>
  <c r="AB45" i="11" s="1"/>
  <c r="AE67" i="11"/>
  <c r="AD37" i="11"/>
  <c r="AE37" i="11" s="1"/>
  <c r="AE73" i="11"/>
  <c r="AD43" i="11"/>
  <c r="AE43" i="11" s="1"/>
  <c r="AE79" i="11"/>
  <c r="AD49" i="11"/>
  <c r="AE49" i="11" s="1"/>
  <c r="AE82" i="11"/>
  <c r="AD52" i="11"/>
  <c r="AE52" i="11" s="1"/>
  <c r="AB72" i="11"/>
  <c r="AA42" i="11"/>
  <c r="AB42" i="11" s="1"/>
  <c r="AB77" i="11"/>
  <c r="AA47" i="11"/>
  <c r="AB47" i="11" s="1"/>
  <c r="AB135" i="11"/>
  <c r="AA165" i="11"/>
  <c r="AB165" i="11" s="1"/>
  <c r="AA134" i="15" s="1"/>
  <c r="AB152" i="11"/>
  <c r="AA182" i="11"/>
  <c r="AB182" i="11" s="1"/>
  <c r="AA151" i="15" s="1"/>
  <c r="AE143" i="11"/>
  <c r="AD173" i="11"/>
  <c r="AB139" i="11"/>
  <c r="AA169" i="11"/>
  <c r="AB169" i="11" s="1"/>
  <c r="AA138" i="15" s="1"/>
  <c r="AB155" i="11"/>
  <c r="AA185" i="11"/>
  <c r="AB185" i="11" s="1"/>
  <c r="AA154" i="15" s="1"/>
  <c r="AB130" i="11"/>
  <c r="AA160" i="11"/>
  <c r="AB160" i="11" s="1"/>
  <c r="AA129" i="15" s="1"/>
  <c r="AE141" i="11"/>
  <c r="AD171" i="11"/>
  <c r="AE129" i="11"/>
  <c r="AD159" i="11"/>
  <c r="AE128" i="11"/>
  <c r="AD158" i="11"/>
  <c r="AB140" i="11"/>
  <c r="AA170" i="11"/>
  <c r="AB170" i="11" s="1"/>
  <c r="AA139" i="15" s="1"/>
  <c r="AB136" i="11"/>
  <c r="AA166" i="11"/>
  <c r="AB166" i="11" s="1"/>
  <c r="T30" i="34"/>
  <c r="T24" i="34"/>
  <c r="S17" i="34"/>
  <c r="T17" i="34" s="1"/>
  <c r="AE83" i="11"/>
  <c r="AD53" i="11"/>
  <c r="AE53" i="11" s="1"/>
  <c r="AE69" i="11"/>
  <c r="AD39" i="11"/>
  <c r="AE39" i="11" s="1"/>
  <c r="AB68" i="11"/>
  <c r="AA38" i="11"/>
  <c r="AB38" i="11" s="1"/>
  <c r="AB89" i="11"/>
  <c r="AA59" i="11"/>
  <c r="AB59" i="11" s="1"/>
  <c r="AB88" i="11"/>
  <c r="AA58" i="11"/>
  <c r="AB58" i="11" s="1"/>
  <c r="AE90" i="11"/>
  <c r="AD60" i="11"/>
  <c r="AE60" i="11" s="1"/>
  <c r="AB91" i="11"/>
  <c r="AA61" i="11"/>
  <c r="AB61" i="11" s="1"/>
  <c r="AB145" i="11"/>
  <c r="AA175" i="11"/>
  <c r="AB175" i="11" s="1"/>
  <c r="AE134" i="11"/>
  <c r="AD164" i="11"/>
  <c r="AE131" i="11"/>
  <c r="AD161" i="11"/>
  <c r="AB151" i="11"/>
  <c r="AA181" i="11"/>
  <c r="AB181" i="11" s="1"/>
  <c r="AE150" i="11"/>
  <c r="AD180" i="11"/>
  <c r="AE146" i="11"/>
  <c r="AD176" i="11"/>
  <c r="N24" i="12"/>
  <c r="N26" i="12"/>
  <c r="N25" i="12"/>
  <c r="AB83" i="11"/>
  <c r="AA53" i="11"/>
  <c r="AB53" i="11" s="1"/>
  <c r="AB69" i="11"/>
  <c r="AA39" i="11"/>
  <c r="AB39" i="11" s="1"/>
  <c r="AE78" i="11"/>
  <c r="AD48" i="11"/>
  <c r="AE48" i="11" s="1"/>
  <c r="AB80" i="11"/>
  <c r="AA50" i="11"/>
  <c r="AB50" i="11" s="1"/>
  <c r="AE68" i="11"/>
  <c r="AD38" i="11"/>
  <c r="AE38" i="11" s="1"/>
  <c r="AE85" i="11"/>
  <c r="AD55" i="11"/>
  <c r="AE55" i="11" s="1"/>
  <c r="AE89" i="11"/>
  <c r="AD59" i="11"/>
  <c r="AE59" i="11" s="1"/>
  <c r="AE74" i="11"/>
  <c r="AD44" i="11"/>
  <c r="AE44" i="11" s="1"/>
  <c r="AE88" i="11"/>
  <c r="AD58" i="11"/>
  <c r="AE58" i="11" s="1"/>
  <c r="AB90" i="11"/>
  <c r="AA60" i="11"/>
  <c r="AB60" i="11" s="1"/>
  <c r="AE91" i="11"/>
  <c r="AD61" i="11"/>
  <c r="AE61" i="11" s="1"/>
  <c r="AE145" i="11"/>
  <c r="AD175" i="11"/>
  <c r="AE133" i="11"/>
  <c r="AD163" i="11"/>
  <c r="AE163" i="11" s="1"/>
  <c r="AD132" i="15" s="1"/>
  <c r="AD162" i="15" s="1"/>
  <c r="AB134" i="11"/>
  <c r="AA164" i="11"/>
  <c r="AB164" i="11" s="1"/>
  <c r="AA133" i="15" s="1"/>
  <c r="AB144" i="11"/>
  <c r="AA174" i="11"/>
  <c r="AB174" i="11" s="1"/>
  <c r="AE138" i="11"/>
  <c r="AD168" i="11"/>
  <c r="AB131" i="11"/>
  <c r="AA161" i="11"/>
  <c r="AB161" i="11" s="1"/>
  <c r="AE151" i="11"/>
  <c r="AD181" i="11"/>
  <c r="AB149" i="11"/>
  <c r="AA179" i="11"/>
  <c r="AB179" i="11" s="1"/>
  <c r="AA148" i="15" s="1"/>
  <c r="AB148" i="11"/>
  <c r="AA178" i="11"/>
  <c r="AB178" i="11" s="1"/>
  <c r="AA147" i="15" s="1"/>
  <c r="AB150" i="11"/>
  <c r="AA180" i="11"/>
  <c r="AB180" i="11" s="1"/>
  <c r="AB146" i="11"/>
  <c r="AA176" i="11"/>
  <c r="AB176" i="11" s="1"/>
  <c r="AA145" i="15" s="1"/>
  <c r="T22" i="34"/>
  <c r="S15" i="34"/>
  <c r="T15" i="34" s="1"/>
  <c r="S29" i="34"/>
  <c r="T25" i="34"/>
  <c r="S18" i="34"/>
  <c r="T18" i="34" s="1"/>
  <c r="T26" i="34"/>
  <c r="S19" i="34"/>
  <c r="T19" i="34" s="1"/>
  <c r="Q236" i="15"/>
  <c r="R236" i="15"/>
  <c r="R216" i="15"/>
  <c r="R221" i="15"/>
  <c r="R226" i="15"/>
  <c r="R231" i="15"/>
  <c r="S215" i="15"/>
  <c r="U215" i="15"/>
  <c r="V215" i="15"/>
  <c r="Q216" i="15"/>
  <c r="Q221" i="15"/>
  <c r="Q226" i="15"/>
  <c r="Q231" i="15"/>
  <c r="AB7" i="11"/>
  <c r="AA37" i="11"/>
  <c r="AB37" i="11" s="1"/>
  <c r="O241" i="15"/>
  <c r="O180" i="15"/>
  <c r="O175" i="15"/>
  <c r="O172" i="15"/>
  <c r="N233" i="15"/>
  <c r="O233" i="15" s="1"/>
  <c r="O168" i="15"/>
  <c r="O167" i="15"/>
  <c r="O170" i="15"/>
  <c r="O162" i="15"/>
  <c r="O165" i="15"/>
  <c r="O15" i="12"/>
  <c r="N23" i="12"/>
  <c r="O163" i="15"/>
  <c r="S37" i="12"/>
  <c r="X31" i="34" s="1"/>
  <c r="O158" i="15"/>
  <c r="O159" i="15"/>
  <c r="AD27" i="12"/>
  <c r="L7" i="32"/>
  <c r="AD28" i="12"/>
  <c r="W241" i="15"/>
  <c r="X241" i="15" s="1"/>
  <c r="W235" i="15"/>
  <c r="X235" i="15" s="1"/>
  <c r="W239" i="15"/>
  <c r="X239" i="15" s="1"/>
  <c r="I221" i="15"/>
  <c r="J226" i="15"/>
  <c r="I231" i="15"/>
  <c r="J231" i="15"/>
  <c r="L236" i="15"/>
  <c r="K231" i="15"/>
  <c r="J236" i="15"/>
  <c r="L231" i="15"/>
  <c r="I236" i="15"/>
  <c r="K226" i="15"/>
  <c r="L226" i="15"/>
  <c r="K236" i="15"/>
  <c r="I226" i="15"/>
  <c r="K221" i="15"/>
  <c r="L221" i="15"/>
  <c r="J221" i="15"/>
  <c r="Q31" i="12"/>
  <c r="Q39" i="12" s="1"/>
  <c r="Q34" i="12"/>
  <c r="Q42" i="12" s="1"/>
  <c r="Q33" i="12"/>
  <c r="Q41" i="12" s="1"/>
  <c r="Q32" i="12"/>
  <c r="Q40" i="12" s="1"/>
  <c r="O7" i="12"/>
  <c r="Y11" i="36"/>
  <c r="O11" i="36"/>
  <c r="P11" i="36" s="1"/>
  <c r="F14" i="36"/>
  <c r="O193" i="15"/>
  <c r="Y9" i="36"/>
  <c r="O9" i="36"/>
  <c r="P9" i="36" s="1"/>
  <c r="Y8" i="36"/>
  <c r="O8" i="36"/>
  <c r="P8" i="36" s="1"/>
  <c r="O10" i="36"/>
  <c r="P10" i="36" s="1"/>
  <c r="Y10" i="36"/>
  <c r="X14" i="36"/>
  <c r="Y7" i="36"/>
  <c r="O7" i="36"/>
  <c r="P7" i="36" s="1"/>
  <c r="X24" i="15"/>
  <c r="J38" i="12"/>
  <c r="J37" i="12" s="1"/>
  <c r="O31" i="34" s="1"/>
  <c r="H38" i="12"/>
  <c r="Z30" i="15"/>
  <c r="AA30" i="15" s="1"/>
  <c r="I41" i="12"/>
  <c r="H41" i="12"/>
  <c r="I38" i="12"/>
  <c r="I40" i="12"/>
  <c r="H40" i="12"/>
  <c r="K38" i="12"/>
  <c r="K37" i="12" s="1"/>
  <c r="P31" i="34" s="1"/>
  <c r="I39" i="12"/>
  <c r="H39" i="12"/>
  <c r="L38" i="12"/>
  <c r="L37" i="12" s="1"/>
  <c r="Q31" i="34" s="1"/>
  <c r="U37" i="12"/>
  <c r="Z31" i="34" s="1"/>
  <c r="R38" i="12"/>
  <c r="I42" i="12"/>
  <c r="H42" i="12"/>
  <c r="Q38" i="12"/>
  <c r="AC30" i="15"/>
  <c r="AD30" i="15" s="1"/>
  <c r="O14" i="12"/>
  <c r="AC23" i="15"/>
  <c r="AD23" i="15" s="1"/>
  <c r="N136" i="15"/>
  <c r="X23" i="15"/>
  <c r="O18" i="12"/>
  <c r="AD14" i="12"/>
  <c r="N126" i="15"/>
  <c r="W16" i="12"/>
  <c r="F8" i="47" s="1"/>
  <c r="Q13" i="12"/>
  <c r="V35" i="34" s="1"/>
  <c r="R13" i="12"/>
  <c r="W35" i="34" s="1"/>
  <c r="X20" i="15"/>
  <c r="O189" i="15"/>
  <c r="Y66" i="11"/>
  <c r="Z10" i="15"/>
  <c r="AA10" i="15" s="1"/>
  <c r="W8" i="12"/>
  <c r="O195" i="15"/>
  <c r="O200" i="15"/>
  <c r="Z24" i="15"/>
  <c r="AA24" i="15" s="1"/>
  <c r="AC20" i="15"/>
  <c r="AD20" i="15" s="1"/>
  <c r="AC10" i="15"/>
  <c r="AD10" i="15" s="1"/>
  <c r="N141" i="15"/>
  <c r="N146" i="15"/>
  <c r="AE42" i="11"/>
  <c r="N131" i="15"/>
  <c r="W15" i="12"/>
  <c r="F7" i="47" s="1"/>
  <c r="AC29" i="15"/>
  <c r="AD29" i="15" s="1"/>
  <c r="W10" i="12"/>
  <c r="W26" i="12" s="1"/>
  <c r="Z15" i="15"/>
  <c r="AA15" i="15" s="1"/>
  <c r="W7" i="12"/>
  <c r="W9" i="12"/>
  <c r="W25" i="12" s="1"/>
  <c r="O202" i="15"/>
  <c r="AC15" i="15"/>
  <c r="AD15" i="15" s="1"/>
  <c r="O198" i="15"/>
  <c r="Z119" i="15"/>
  <c r="AA119" i="15" s="1"/>
  <c r="Z29" i="15"/>
  <c r="AA29" i="15" s="1"/>
  <c r="AC119" i="15"/>
  <c r="AD119" i="15" s="1"/>
  <c r="AD157" i="11"/>
  <c r="X156" i="11"/>
  <c r="AA127" i="11"/>
  <c r="AA147" i="11"/>
  <c r="AA142" i="11"/>
  <c r="AA132" i="11"/>
  <c r="AA137" i="11"/>
  <c r="AA125" i="11"/>
  <c r="AB125" i="11" s="1"/>
  <c r="AD125" i="11"/>
  <c r="X95" i="11"/>
  <c r="AA66" i="11"/>
  <c r="AA36" i="11" s="1"/>
  <c r="AB36" i="11" s="1"/>
  <c r="AA71" i="11"/>
  <c r="AA81" i="11"/>
  <c r="AA86" i="11"/>
  <c r="AA76" i="11"/>
  <c r="AE6" i="11"/>
  <c r="AB6" i="11"/>
  <c r="O197" i="15"/>
  <c r="X35" i="11"/>
  <c r="Y35" i="11" s="1"/>
  <c r="AE11" i="11"/>
  <c r="AA11" i="11"/>
  <c r="AB11" i="11" s="1"/>
  <c r="X13" i="15"/>
  <c r="Z13" i="15"/>
  <c r="AA13" i="15" s="1"/>
  <c r="AC13" i="15"/>
  <c r="AD13" i="15" s="1"/>
  <c r="X26" i="15"/>
  <c r="AC26" i="15"/>
  <c r="AD26" i="15" s="1"/>
  <c r="Z26" i="15"/>
  <c r="AA26" i="15" s="1"/>
  <c r="X18" i="15"/>
  <c r="Z18" i="15"/>
  <c r="AA18" i="15" s="1"/>
  <c r="AC18" i="15"/>
  <c r="AD18" i="15" s="1"/>
  <c r="Y185" i="11"/>
  <c r="W154" i="15"/>
  <c r="Y132" i="11"/>
  <c r="Y163" i="11"/>
  <c r="W132" i="15"/>
  <c r="Y159" i="11"/>
  <c r="W128" i="15"/>
  <c r="Y161" i="11"/>
  <c r="W130" i="15"/>
  <c r="Y147" i="11"/>
  <c r="X22" i="15"/>
  <c r="Z22" i="15"/>
  <c r="AA22" i="15" s="1"/>
  <c r="AC22" i="15"/>
  <c r="AD22" i="15" s="1"/>
  <c r="X115" i="15"/>
  <c r="AC115" i="15"/>
  <c r="AD115" i="15" s="1"/>
  <c r="Z115" i="15"/>
  <c r="AA115" i="15" s="1"/>
  <c r="X109" i="15"/>
  <c r="Z109" i="15"/>
  <c r="AA109" i="15" s="1"/>
  <c r="AC109" i="15"/>
  <c r="AD109" i="15" s="1"/>
  <c r="X99" i="15"/>
  <c r="AC99" i="15"/>
  <c r="AD99" i="15" s="1"/>
  <c r="Z99" i="15"/>
  <c r="AA99" i="15" s="1"/>
  <c r="Y178" i="11"/>
  <c r="W147" i="15"/>
  <c r="Y180" i="11"/>
  <c r="W149" i="15"/>
  <c r="Y173" i="11"/>
  <c r="W142" i="15"/>
  <c r="X34" i="15"/>
  <c r="Z34" i="15"/>
  <c r="AA34" i="15" s="1"/>
  <c r="AC34" i="15"/>
  <c r="AD34" i="15" s="1"/>
  <c r="X25" i="15"/>
  <c r="AC25" i="15"/>
  <c r="AD25" i="15" s="1"/>
  <c r="Z25" i="15"/>
  <c r="AA25" i="15" s="1"/>
  <c r="X103" i="15"/>
  <c r="AC103" i="15"/>
  <c r="AD103" i="15" s="1"/>
  <c r="Z103" i="15"/>
  <c r="AA103" i="15" s="1"/>
  <c r="X14" i="15"/>
  <c r="Z14" i="15"/>
  <c r="AA14" i="15" s="1"/>
  <c r="AC14" i="15"/>
  <c r="AD14" i="15" s="1"/>
  <c r="X121" i="15"/>
  <c r="AC121" i="15"/>
  <c r="Z121" i="15"/>
  <c r="X28" i="15"/>
  <c r="Z28" i="15"/>
  <c r="AA28" i="15" s="1"/>
  <c r="AC28" i="15"/>
  <c r="AD28" i="15" s="1"/>
  <c r="X98" i="15"/>
  <c r="Z98" i="15"/>
  <c r="AA98" i="15" s="1"/>
  <c r="AC98" i="15"/>
  <c r="AD98" i="15" s="1"/>
  <c r="X97" i="15"/>
  <c r="Z97" i="15"/>
  <c r="AA97" i="15" s="1"/>
  <c r="AC97" i="15"/>
  <c r="AD97" i="15" s="1"/>
  <c r="X108" i="15"/>
  <c r="Z108" i="15"/>
  <c r="AA108" i="15" s="1"/>
  <c r="AC108" i="15"/>
  <c r="AD108" i="15" s="1"/>
  <c r="Y168" i="11"/>
  <c r="W137" i="15"/>
  <c r="Y170" i="11"/>
  <c r="W139" i="15"/>
  <c r="Y166" i="11"/>
  <c r="W135" i="15"/>
  <c r="Y142" i="11"/>
  <c r="Y165" i="11"/>
  <c r="W134" i="15"/>
  <c r="Y137" i="11"/>
  <c r="X31" i="15"/>
  <c r="Z31" i="15"/>
  <c r="AA31" i="15" s="1"/>
  <c r="AC31" i="15"/>
  <c r="AD31" i="15" s="1"/>
  <c r="X8" i="15"/>
  <c r="AC8" i="15"/>
  <c r="AD8" i="15" s="1"/>
  <c r="Z8" i="15"/>
  <c r="AA8" i="15" s="1"/>
  <c r="Y169" i="11"/>
  <c r="W138" i="15"/>
  <c r="Y181" i="11"/>
  <c r="W150" i="15"/>
  <c r="X124" i="15"/>
  <c r="AC124" i="15"/>
  <c r="AD124" i="15" s="1"/>
  <c r="Z124" i="15"/>
  <c r="AA124" i="15" s="1"/>
  <c r="X11" i="15"/>
  <c r="Z11" i="15"/>
  <c r="AA11" i="15" s="1"/>
  <c r="AC11" i="15"/>
  <c r="AD11" i="15" s="1"/>
  <c r="Y158" i="11"/>
  <c r="W127" i="15"/>
  <c r="Y160" i="11"/>
  <c r="W129" i="15"/>
  <c r="Y164" i="11"/>
  <c r="W133" i="15"/>
  <c r="Y174" i="11"/>
  <c r="W143" i="15"/>
  <c r="Y176" i="11"/>
  <c r="W145" i="15"/>
  <c r="Y127" i="11"/>
  <c r="Y175" i="11"/>
  <c r="W144" i="15"/>
  <c r="X104" i="15"/>
  <c r="AC104" i="15"/>
  <c r="AD104" i="15" s="1"/>
  <c r="Z104" i="15"/>
  <c r="AA104" i="15" s="1"/>
  <c r="X21" i="15"/>
  <c r="AC21" i="15"/>
  <c r="AD21" i="15" s="1"/>
  <c r="Z21" i="15"/>
  <c r="AA21" i="15" s="1"/>
  <c r="X16" i="15"/>
  <c r="Z16" i="15"/>
  <c r="AA16" i="15" s="1"/>
  <c r="AC16" i="15"/>
  <c r="AD16" i="15" s="1"/>
  <c r="X118" i="15"/>
  <c r="AC118" i="15"/>
  <c r="AD118" i="15" s="1"/>
  <c r="Z118" i="15"/>
  <c r="AA118" i="15" s="1"/>
  <c r="X12" i="15"/>
  <c r="AC12" i="15"/>
  <c r="AD12" i="15" s="1"/>
  <c r="Z12" i="15"/>
  <c r="AA12" i="15" s="1"/>
  <c r="X27" i="15"/>
  <c r="Z27" i="15"/>
  <c r="AA27" i="15" s="1"/>
  <c r="AC27" i="15"/>
  <c r="AD27" i="15" s="1"/>
  <c r="X19" i="15"/>
  <c r="Z19" i="15"/>
  <c r="AA19" i="15" s="1"/>
  <c r="AC19" i="15"/>
  <c r="AD19" i="15" s="1"/>
  <c r="X9" i="15"/>
  <c r="AC9" i="15"/>
  <c r="AD9" i="15" s="1"/>
  <c r="Z9" i="15"/>
  <c r="AA9" i="15" s="1"/>
  <c r="X107" i="15"/>
  <c r="Z107" i="15"/>
  <c r="AA107" i="15" s="1"/>
  <c r="AC107" i="15"/>
  <c r="AD107" i="15" s="1"/>
  <c r="Y179" i="11"/>
  <c r="W148" i="15"/>
  <c r="X105" i="15"/>
  <c r="Z105" i="15"/>
  <c r="AA105" i="15" s="1"/>
  <c r="AC105" i="15"/>
  <c r="AD105" i="15" s="1"/>
  <c r="Y182" i="11"/>
  <c r="W151" i="15"/>
  <c r="W91" i="15" s="1"/>
  <c r="Y171" i="11"/>
  <c r="W140" i="15"/>
  <c r="O188" i="15"/>
  <c r="O210" i="15"/>
  <c r="O192" i="15"/>
  <c r="O205" i="15"/>
  <c r="K156" i="15"/>
  <c r="K186" i="15" s="1"/>
  <c r="H166" i="15"/>
  <c r="H196" i="15" s="1"/>
  <c r="N13" i="12"/>
  <c r="O16" i="12"/>
  <c r="O17" i="12"/>
  <c r="M106" i="15"/>
  <c r="M46" i="15" s="1"/>
  <c r="M76" i="15" s="1"/>
  <c r="N5" i="12"/>
  <c r="L156" i="15"/>
  <c r="L186" i="15" s="1"/>
  <c r="AD17" i="12"/>
  <c r="W102" i="15"/>
  <c r="T101" i="15"/>
  <c r="T41" i="15" s="1"/>
  <c r="T71" i="15" s="1"/>
  <c r="O8" i="12"/>
  <c r="J156" i="15"/>
  <c r="J186" i="15" s="1"/>
  <c r="Q161" i="15"/>
  <c r="Q191" i="15" s="1"/>
  <c r="X14" i="12"/>
  <c r="X17" i="12"/>
  <c r="AD12" i="12"/>
  <c r="O6" i="15"/>
  <c r="M116" i="15"/>
  <c r="M56" i="15" s="1"/>
  <c r="M86" i="15" s="1"/>
  <c r="Q176" i="15"/>
  <c r="Q206" i="15" s="1"/>
  <c r="H176" i="15"/>
  <c r="H206" i="15" s="1"/>
  <c r="H156" i="15"/>
  <c r="H186" i="15" s="1"/>
  <c r="Z17" i="12"/>
  <c r="H171" i="15"/>
  <c r="H201" i="15" s="1"/>
  <c r="T106" i="15"/>
  <c r="T46" i="15" s="1"/>
  <c r="T76" i="15" s="1"/>
  <c r="H161" i="15"/>
  <c r="H191" i="15" s="1"/>
  <c r="R156" i="15"/>
  <c r="R186" i="15" s="1"/>
  <c r="Z14" i="12"/>
  <c r="AA14" i="12" s="1"/>
  <c r="I156" i="15"/>
  <c r="I186" i="15" s="1"/>
  <c r="Q166" i="15"/>
  <c r="Q196" i="15" s="1"/>
  <c r="Q156" i="15"/>
  <c r="Q186" i="15" s="1"/>
  <c r="W5" i="15"/>
  <c r="M101" i="15"/>
  <c r="M41" i="15" s="1"/>
  <c r="M71" i="15" s="1"/>
  <c r="N102" i="15"/>
  <c r="O102" i="15" s="1"/>
  <c r="T111" i="15"/>
  <c r="T51" i="15" s="1"/>
  <c r="T81" i="15" s="1"/>
  <c r="W112" i="15"/>
  <c r="N112" i="15"/>
  <c r="O112" i="15" s="1"/>
  <c r="M111" i="15"/>
  <c r="M51" i="15" s="1"/>
  <c r="M81" i="15" s="1"/>
  <c r="AA11" i="12"/>
  <c r="Q171" i="15"/>
  <c r="Q201" i="15" s="1"/>
  <c r="M96" i="15"/>
  <c r="M36" i="15" s="1"/>
  <c r="M66" i="15" s="1"/>
  <c r="X18" i="12"/>
  <c r="AA12" i="12"/>
  <c r="W117" i="15"/>
  <c r="T116" i="15"/>
  <c r="T56" i="15" s="1"/>
  <c r="T86" i="15" s="1"/>
  <c r="Z18" i="12"/>
  <c r="AD18" i="12"/>
  <c r="N5" i="15"/>
  <c r="O5" i="15" s="1"/>
  <c r="AD11" i="12"/>
  <c r="T96" i="15"/>
  <c r="T36" i="15" s="1"/>
  <c r="T66" i="15" s="1"/>
  <c r="U7" i="32"/>
  <c r="V7" i="32"/>
  <c r="W7" i="32"/>
  <c r="T7" i="32"/>
  <c r="I7" i="32"/>
  <c r="O146" i="15" l="1"/>
  <c r="O141" i="15"/>
  <c r="O136" i="15"/>
  <c r="O131" i="15"/>
  <c r="O126" i="15"/>
  <c r="O7" i="32"/>
  <c r="P7" i="32" s="1"/>
  <c r="F13" i="47"/>
  <c r="I7" i="47"/>
  <c r="J7" i="47" s="1"/>
  <c r="P7" i="47"/>
  <c r="Q7" i="47" s="1"/>
  <c r="R7" i="47" s="1"/>
  <c r="X35" i="12"/>
  <c r="F26" i="47"/>
  <c r="U15" i="47"/>
  <c r="X25" i="12"/>
  <c r="F17" i="47"/>
  <c r="P17" i="47" s="1"/>
  <c r="X26" i="12"/>
  <c r="F18" i="47"/>
  <c r="U23" i="47"/>
  <c r="Z143" i="15"/>
  <c r="Z173" i="15" s="1"/>
  <c r="Z203" i="15" s="1"/>
  <c r="Z145" i="15"/>
  <c r="Z175" i="15" s="1"/>
  <c r="Z205" i="15" s="1"/>
  <c r="Z137" i="15"/>
  <c r="Z167" i="15" s="1"/>
  <c r="Z197" i="15" s="1"/>
  <c r="L14" i="36"/>
  <c r="M14" i="36" s="1"/>
  <c r="AA14" i="36"/>
  <c r="AB14" i="36" s="1"/>
  <c r="R7" i="36"/>
  <c r="S7" i="36" s="1"/>
  <c r="AB7" i="36"/>
  <c r="U10" i="36"/>
  <c r="V10" i="36" s="1"/>
  <c r="AE10" i="36"/>
  <c r="U9" i="36"/>
  <c r="V9" i="36" s="1"/>
  <c r="AE9" i="36"/>
  <c r="AA121" i="15"/>
  <c r="AA61" i="15" s="1"/>
  <c r="Z61" i="15"/>
  <c r="Z35" i="12" s="1"/>
  <c r="AA35" i="12" s="1"/>
  <c r="AD121" i="15"/>
  <c r="AD61" i="15" s="1"/>
  <c r="AC61" i="15"/>
  <c r="AC35" i="12" s="1"/>
  <c r="AD35" i="12" s="1"/>
  <c r="AF29" i="34"/>
  <c r="AD7" i="36"/>
  <c r="U11" i="36"/>
  <c r="V11" i="36" s="1"/>
  <c r="AE11" i="36"/>
  <c r="U8" i="36"/>
  <c r="V8" i="36" s="1"/>
  <c r="AC224" i="15"/>
  <c r="AD224" i="15" s="1"/>
  <c r="Z140" i="15"/>
  <c r="Z170" i="15" s="1"/>
  <c r="Z200" i="15" s="1"/>
  <c r="Z128" i="15"/>
  <c r="Z158" i="15" s="1"/>
  <c r="Z188" i="15" s="1"/>
  <c r="Z127" i="15"/>
  <c r="Z157" i="15" s="1"/>
  <c r="Z187" i="15" s="1"/>
  <c r="Z142" i="15"/>
  <c r="Z172" i="15" s="1"/>
  <c r="Z202" i="15" s="1"/>
  <c r="Y95" i="11"/>
  <c r="AB44" i="34"/>
  <c r="Z147" i="15"/>
  <c r="Z177" i="15" s="1"/>
  <c r="Z207" i="15" s="1"/>
  <c r="Z133" i="15"/>
  <c r="Z163" i="15" s="1"/>
  <c r="Z193" i="15" s="1"/>
  <c r="Z234" i="15"/>
  <c r="AA234" i="15" s="1"/>
  <c r="Z135" i="15"/>
  <c r="Z165" i="15" s="1"/>
  <c r="Z195" i="15" s="1"/>
  <c r="Z154" i="15"/>
  <c r="Z184" i="15" s="1"/>
  <c r="Z214" i="15" s="1"/>
  <c r="Z219" i="15"/>
  <c r="AA219" i="15" s="1"/>
  <c r="Z150" i="15"/>
  <c r="Z180" i="15" s="1"/>
  <c r="Z210" i="15" s="1"/>
  <c r="Z132" i="15"/>
  <c r="Z162" i="15" s="1"/>
  <c r="Z192" i="15" s="1"/>
  <c r="N50" i="12"/>
  <c r="Z134" i="15"/>
  <c r="Z164" i="15" s="1"/>
  <c r="Z194" i="15" s="1"/>
  <c r="AC219" i="15"/>
  <c r="AD219" i="15" s="1"/>
  <c r="AB35" i="34"/>
  <c r="AC35" i="34" s="1"/>
  <c r="AC234" i="15"/>
  <c r="AD234" i="15" s="1"/>
  <c r="X240" i="15"/>
  <c r="AC240" i="15"/>
  <c r="AD240" i="15" s="1"/>
  <c r="AB142" i="11"/>
  <c r="AA172" i="11"/>
  <c r="AB172" i="11" s="1"/>
  <c r="AA141" i="15" s="1"/>
  <c r="AI24" i="34"/>
  <c r="AH17" i="34"/>
  <c r="AI17" i="34" s="1"/>
  <c r="Q19" i="47"/>
  <c r="R19" i="47" s="1"/>
  <c r="T19" i="47"/>
  <c r="S19" i="47" s="1"/>
  <c r="AI23" i="34"/>
  <c r="AH16" i="34"/>
  <c r="AI16" i="34" s="1"/>
  <c r="Z149" i="15"/>
  <c r="Z179" i="15" s="1"/>
  <c r="Z209" i="15" s="1"/>
  <c r="AB86" i="11"/>
  <c r="AA56" i="11"/>
  <c r="AB56" i="11" s="1"/>
  <c r="Z129" i="15"/>
  <c r="Z159" i="15" s="1"/>
  <c r="Z189" i="15" s="1"/>
  <c r="AB132" i="11"/>
  <c r="AA162" i="11"/>
  <c r="AB162" i="11" s="1"/>
  <c r="AE142" i="11"/>
  <c r="AD172" i="11"/>
  <c r="AC141" i="15" s="1"/>
  <c r="AC233" i="15"/>
  <c r="AD233" i="15" s="1"/>
  <c r="Z148" i="15"/>
  <c r="Z178" i="15" s="1"/>
  <c r="Z208" i="15" s="1"/>
  <c r="H37" i="12"/>
  <c r="M31" i="34" s="1"/>
  <c r="AI26" i="34"/>
  <c r="AH19" i="34"/>
  <c r="AI19" i="34" s="1"/>
  <c r="O26" i="12"/>
  <c r="P18" i="47"/>
  <c r="AI25" i="34"/>
  <c r="AH18" i="34"/>
  <c r="AI18" i="34" s="1"/>
  <c r="Z144" i="15"/>
  <c r="Z174" i="15" s="1"/>
  <c r="Z204" i="15" s="1"/>
  <c r="AE86" i="11"/>
  <c r="AD56" i="11"/>
  <c r="AE56" i="11" s="1"/>
  <c r="AB81" i="11"/>
  <c r="AA51" i="11"/>
  <c r="AB51" i="11" s="1"/>
  <c r="AB71" i="11"/>
  <c r="AA41" i="11"/>
  <c r="AB41" i="11" s="1"/>
  <c r="AE66" i="11"/>
  <c r="AD36" i="11"/>
  <c r="AE36" i="11" s="1"/>
  <c r="AE137" i="11"/>
  <c r="AD167" i="11"/>
  <c r="AE167" i="11" s="1"/>
  <c r="AD136" i="15" s="1"/>
  <c r="Z151" i="15"/>
  <c r="AE147" i="11"/>
  <c r="AD177" i="11"/>
  <c r="Z138" i="15"/>
  <c r="Z168" i="15" s="1"/>
  <c r="Z198" i="15" s="1"/>
  <c r="AI22" i="34"/>
  <c r="AH29" i="34"/>
  <c r="AH15" i="34"/>
  <c r="AI15" i="34" s="1"/>
  <c r="I9" i="47"/>
  <c r="J9" i="47" s="1"/>
  <c r="P9" i="47"/>
  <c r="U17" i="47"/>
  <c r="U25" i="47"/>
  <c r="U16" i="47"/>
  <c r="I8" i="47"/>
  <c r="J8" i="47" s="1"/>
  <c r="U24" i="47"/>
  <c r="P8" i="47"/>
  <c r="P6" i="47"/>
  <c r="U22" i="47"/>
  <c r="I6" i="47"/>
  <c r="U14" i="47"/>
  <c r="AI7" i="34"/>
  <c r="AH14" i="34"/>
  <c r="AI14" i="34" s="1"/>
  <c r="AB76" i="11"/>
  <c r="AA46" i="11"/>
  <c r="AB46" i="11" s="1"/>
  <c r="AE132" i="11"/>
  <c r="AD162" i="11"/>
  <c r="AB127" i="11"/>
  <c r="AA157" i="11"/>
  <c r="AB157" i="11" s="1"/>
  <c r="O23" i="12"/>
  <c r="P10" i="47"/>
  <c r="I10" i="47"/>
  <c r="J10" i="47" s="1"/>
  <c r="U18" i="47"/>
  <c r="U26" i="47"/>
  <c r="AC241" i="15"/>
  <c r="AD241" i="15" s="1"/>
  <c r="Z229" i="15"/>
  <c r="AA229" i="15" s="1"/>
  <c r="Z130" i="15"/>
  <c r="Z160" i="15" s="1"/>
  <c r="Z190" i="15" s="1"/>
  <c r="AE76" i="11"/>
  <c r="AD46" i="11"/>
  <c r="AE46" i="11" s="1"/>
  <c r="AE81" i="11"/>
  <c r="AD51" i="11"/>
  <c r="AE51" i="11" s="1"/>
  <c r="AE71" i="11"/>
  <c r="AD41" i="11"/>
  <c r="AE41" i="11" s="1"/>
  <c r="AB137" i="11"/>
  <c r="AA167" i="11"/>
  <c r="AB167" i="11" s="1"/>
  <c r="AA136" i="15" s="1"/>
  <c r="AB147" i="11"/>
  <c r="AA177" i="11"/>
  <c r="AB177" i="11" s="1"/>
  <c r="Z139" i="15"/>
  <c r="Z169" i="15" s="1"/>
  <c r="Z199" i="15" s="1"/>
  <c r="T231" i="15"/>
  <c r="T29" i="34"/>
  <c r="S44" i="34"/>
  <c r="O25" i="12"/>
  <c r="O24" i="12"/>
  <c r="O22" i="12"/>
  <c r="T35" i="34"/>
  <c r="AC229" i="15"/>
  <c r="AD229" i="15" s="1"/>
  <c r="Z241" i="15"/>
  <c r="AA241" i="15" s="1"/>
  <c r="Z224" i="15"/>
  <c r="AA224" i="15" s="1"/>
  <c r="Z233" i="15"/>
  <c r="AA233" i="15" s="1"/>
  <c r="X218" i="15"/>
  <c r="Z218" i="15"/>
  <c r="AA218" i="15" s="1"/>
  <c r="Z240" i="15"/>
  <c r="AA240" i="15" s="1"/>
  <c r="Q215" i="15"/>
  <c r="X220" i="15"/>
  <c r="Z220" i="15"/>
  <c r="AA220" i="15" s="1"/>
  <c r="AC220" i="15"/>
  <c r="AD220" i="15" s="1"/>
  <c r="X230" i="15"/>
  <c r="AC230" i="15"/>
  <c r="AD230" i="15" s="1"/>
  <c r="Z230" i="15"/>
  <c r="AA230" i="15" s="1"/>
  <c r="T216" i="15"/>
  <c r="T226" i="15"/>
  <c r="T221" i="15"/>
  <c r="R215" i="15"/>
  <c r="T236" i="15"/>
  <c r="O235" i="15"/>
  <c r="AC235" i="15"/>
  <c r="AD235" i="15" s="1"/>
  <c r="Z235" i="15"/>
  <c r="AA235" i="15" s="1"/>
  <c r="O244" i="15"/>
  <c r="AC244" i="15"/>
  <c r="AD244" i="15" s="1"/>
  <c r="Z244" i="15"/>
  <c r="AA244" i="15" s="1"/>
  <c r="O225" i="15"/>
  <c r="Z225" i="15"/>
  <c r="AA225" i="15" s="1"/>
  <c r="AC225" i="15"/>
  <c r="AD225" i="15" s="1"/>
  <c r="O238" i="15"/>
  <c r="Z238" i="15"/>
  <c r="AA238" i="15" s="1"/>
  <c r="X16" i="12"/>
  <c r="W24" i="12"/>
  <c r="I37" i="12"/>
  <c r="N31" i="34" s="1"/>
  <c r="X15" i="12"/>
  <c r="W23" i="12"/>
  <c r="J7" i="32"/>
  <c r="K7" i="32"/>
  <c r="N7" i="32"/>
  <c r="M7" i="32"/>
  <c r="AE125" i="11"/>
  <c r="M95" i="15"/>
  <c r="T30" i="12"/>
  <c r="T95" i="15"/>
  <c r="AC238" i="15"/>
  <c r="AD238" i="15" s="1"/>
  <c r="O239" i="15"/>
  <c r="AC239" i="15"/>
  <c r="AD239" i="15" s="1"/>
  <c r="Z239" i="15"/>
  <c r="AA239" i="15" s="1"/>
  <c r="AC218" i="15"/>
  <c r="AD218" i="15" s="1"/>
  <c r="AC228" i="15"/>
  <c r="AD228" i="15" s="1"/>
  <c r="Z228" i="15"/>
  <c r="AA228" i="15" s="1"/>
  <c r="AC223" i="15"/>
  <c r="AD223" i="15" s="1"/>
  <c r="Z223" i="15"/>
  <c r="AA223" i="15" s="1"/>
  <c r="N106" i="15"/>
  <c r="N46" i="15" s="1"/>
  <c r="N76" i="15" s="1"/>
  <c r="M32" i="12"/>
  <c r="K216" i="15"/>
  <c r="K215" i="15" s="1"/>
  <c r="J216" i="15"/>
  <c r="J215" i="15" s="1"/>
  <c r="I216" i="15"/>
  <c r="I215" i="15" s="1"/>
  <c r="L216" i="15"/>
  <c r="L215" i="15" s="1"/>
  <c r="R7" i="32"/>
  <c r="AC132" i="15"/>
  <c r="AC162" i="15" s="1"/>
  <c r="AC192" i="15" s="1"/>
  <c r="Y14" i="36"/>
  <c r="G14" i="36"/>
  <c r="S7" i="32"/>
  <c r="Z16" i="12"/>
  <c r="AA16" i="12" s="1"/>
  <c r="AD16" i="12"/>
  <c r="W13" i="12"/>
  <c r="X13" i="12" s="1"/>
  <c r="Z15" i="12"/>
  <c r="AA15" i="12" s="1"/>
  <c r="Z8" i="12"/>
  <c r="AB66" i="11"/>
  <c r="AC126" i="15"/>
  <c r="AE127" i="11"/>
  <c r="X8" i="12"/>
  <c r="AC137" i="15"/>
  <c r="AC167" i="15" s="1"/>
  <c r="AC197" i="15" s="1"/>
  <c r="AE168" i="11"/>
  <c r="AD137" i="15" s="1"/>
  <c r="AD167" i="15" s="1"/>
  <c r="AC154" i="15"/>
  <c r="AC184" i="15" s="1"/>
  <c r="AC214" i="15" s="1"/>
  <c r="AE185" i="11"/>
  <c r="AD154" i="15" s="1"/>
  <c r="AD184" i="15" s="1"/>
  <c r="AC133" i="15"/>
  <c r="AC163" i="15" s="1"/>
  <c r="AC193" i="15" s="1"/>
  <c r="AE164" i="11"/>
  <c r="AD133" i="15" s="1"/>
  <c r="AD163" i="15" s="1"/>
  <c r="AC127" i="15"/>
  <c r="AC157" i="15" s="1"/>
  <c r="AC187" i="15" s="1"/>
  <c r="AE158" i="11"/>
  <c r="AD127" i="15" s="1"/>
  <c r="AD157" i="15" s="1"/>
  <c r="AC129" i="15"/>
  <c r="AC159" i="15" s="1"/>
  <c r="AC189" i="15" s="1"/>
  <c r="AE160" i="11"/>
  <c r="AD129" i="15" s="1"/>
  <c r="AD159" i="15" s="1"/>
  <c r="AC148" i="15"/>
  <c r="AC178" i="15" s="1"/>
  <c r="AC208" i="15" s="1"/>
  <c r="AE179" i="11"/>
  <c r="AD148" i="15" s="1"/>
  <c r="AD178" i="15" s="1"/>
  <c r="AC135" i="15"/>
  <c r="AC165" i="15" s="1"/>
  <c r="AC195" i="15" s="1"/>
  <c r="AE166" i="11"/>
  <c r="AD135" i="15" s="1"/>
  <c r="AD165" i="15" s="1"/>
  <c r="AC130" i="15"/>
  <c r="AC160" i="15" s="1"/>
  <c r="AC190" i="15" s="1"/>
  <c r="AE161" i="11"/>
  <c r="AD130" i="15" s="1"/>
  <c r="AD160" i="15" s="1"/>
  <c r="AC134" i="15"/>
  <c r="AC164" i="15" s="1"/>
  <c r="AC194" i="15" s="1"/>
  <c r="AE165" i="11"/>
  <c r="AD134" i="15" s="1"/>
  <c r="AD164" i="15" s="1"/>
  <c r="AC139" i="15"/>
  <c r="AC169" i="15" s="1"/>
  <c r="AC199" i="15" s="1"/>
  <c r="AE170" i="11"/>
  <c r="AD139" i="15" s="1"/>
  <c r="AD169" i="15" s="1"/>
  <c r="AC147" i="15"/>
  <c r="AC177" i="15" s="1"/>
  <c r="AC207" i="15" s="1"/>
  <c r="AE178" i="11"/>
  <c r="AD147" i="15" s="1"/>
  <c r="AD177" i="15" s="1"/>
  <c r="AC149" i="15"/>
  <c r="AC179" i="15" s="1"/>
  <c r="AC209" i="15" s="1"/>
  <c r="AE180" i="11"/>
  <c r="AD149" i="15" s="1"/>
  <c r="AD179" i="15" s="1"/>
  <c r="AC151" i="15"/>
  <c r="AE182" i="11"/>
  <c r="AD151" i="15" s="1"/>
  <c r="AC150" i="15"/>
  <c r="AC180" i="15" s="1"/>
  <c r="AC210" i="15" s="1"/>
  <c r="AE181" i="11"/>
  <c r="AD150" i="15" s="1"/>
  <c r="AD180" i="15" s="1"/>
  <c r="AC140" i="15"/>
  <c r="AC170" i="15" s="1"/>
  <c r="AC200" i="15" s="1"/>
  <c r="AE171" i="11"/>
  <c r="AD140" i="15" s="1"/>
  <c r="AD170" i="15" s="1"/>
  <c r="AC128" i="15"/>
  <c r="AC158" i="15" s="1"/>
  <c r="AC188" i="15" s="1"/>
  <c r="AE159" i="11"/>
  <c r="AD128" i="15" s="1"/>
  <c r="AD158" i="15" s="1"/>
  <c r="AC145" i="15"/>
  <c r="AC175" i="15" s="1"/>
  <c r="AC205" i="15" s="1"/>
  <c r="AE176" i="11"/>
  <c r="AD145" i="15" s="1"/>
  <c r="AD175" i="15" s="1"/>
  <c r="AC144" i="15"/>
  <c r="AC174" i="15" s="1"/>
  <c r="AC204" i="15" s="1"/>
  <c r="AE175" i="11"/>
  <c r="AD144" i="15" s="1"/>
  <c r="AD174" i="15" s="1"/>
  <c r="AC143" i="15"/>
  <c r="AC173" i="15" s="1"/>
  <c r="AC203" i="15" s="1"/>
  <c r="AE174" i="11"/>
  <c r="AD143" i="15" s="1"/>
  <c r="AD173" i="15" s="1"/>
  <c r="AC138" i="15"/>
  <c r="AC168" i="15" s="1"/>
  <c r="AC198" i="15" s="1"/>
  <c r="AE169" i="11"/>
  <c r="AD138" i="15" s="1"/>
  <c r="AD168" i="15" s="1"/>
  <c r="AC142" i="15"/>
  <c r="AC172" i="15" s="1"/>
  <c r="AC202" i="15" s="1"/>
  <c r="AE173" i="11"/>
  <c r="AD142" i="15" s="1"/>
  <c r="AD172" i="15" s="1"/>
  <c r="AD15" i="12"/>
  <c r="W5" i="12"/>
  <c r="AC5" i="12" s="1"/>
  <c r="Z10" i="12"/>
  <c r="Z26" i="12" s="1"/>
  <c r="AA26" i="12" s="1"/>
  <c r="AC26" i="12"/>
  <c r="X10" i="12"/>
  <c r="Y156" i="11"/>
  <c r="AC25" i="12"/>
  <c r="Z9" i="12"/>
  <c r="Z25" i="12" s="1"/>
  <c r="AA25" i="12" s="1"/>
  <c r="X9" i="12"/>
  <c r="O5" i="12"/>
  <c r="X7" i="12"/>
  <c r="Z7" i="12"/>
  <c r="W6" i="12"/>
  <c r="W22" i="12" s="1"/>
  <c r="AA156" i="11"/>
  <c r="AB156" i="11" s="1"/>
  <c r="AD156" i="11"/>
  <c r="AE156" i="11" s="1"/>
  <c r="AD95" i="11"/>
  <c r="AE95" i="11" s="1"/>
  <c r="AA95" i="11"/>
  <c r="AB95" i="11" s="1"/>
  <c r="AD35" i="11"/>
  <c r="AA140" i="15"/>
  <c r="AA144" i="15"/>
  <c r="AA143" i="15"/>
  <c r="AA149" i="15"/>
  <c r="AA127" i="15"/>
  <c r="AA146" i="15"/>
  <c r="AA150" i="15"/>
  <c r="AA35" i="11"/>
  <c r="AB35" i="11" s="1"/>
  <c r="AA130" i="15"/>
  <c r="AA137" i="15"/>
  <c r="AA135" i="15"/>
  <c r="X117" i="15"/>
  <c r="AC117" i="15"/>
  <c r="AD117" i="15" s="1"/>
  <c r="Z117" i="15"/>
  <c r="AA117" i="15" s="1"/>
  <c r="X102" i="15"/>
  <c r="AC102" i="15"/>
  <c r="AD102" i="15" s="1"/>
  <c r="Z102" i="15"/>
  <c r="AA102" i="15" s="1"/>
  <c r="W163" i="15"/>
  <c r="W193" i="15" s="1"/>
  <c r="X133" i="15"/>
  <c r="W165" i="15"/>
  <c r="W195" i="15" s="1"/>
  <c r="X135" i="15"/>
  <c r="Y177" i="11"/>
  <c r="W146" i="15"/>
  <c r="X146" i="15" s="1"/>
  <c r="X112" i="15"/>
  <c r="Z112" i="15"/>
  <c r="AA112" i="15" s="1"/>
  <c r="AC112" i="15"/>
  <c r="AD112" i="15" s="1"/>
  <c r="W181" i="15"/>
  <c r="W211" i="15" s="1"/>
  <c r="X151" i="15"/>
  <c r="W168" i="15"/>
  <c r="W198" i="15" s="1"/>
  <c r="X138" i="15"/>
  <c r="Y172" i="11"/>
  <c r="W141" i="15"/>
  <c r="X6" i="15"/>
  <c r="Z6" i="15"/>
  <c r="AA6" i="15" s="1"/>
  <c r="AC6" i="15"/>
  <c r="AD6" i="15" s="1"/>
  <c r="X140" i="15"/>
  <c r="W170" i="15"/>
  <c r="W200" i="15" s="1"/>
  <c r="X144" i="15"/>
  <c r="W174" i="15"/>
  <c r="W204" i="15" s="1"/>
  <c r="X150" i="15"/>
  <c r="W180" i="15"/>
  <c r="W210" i="15" s="1"/>
  <c r="X134" i="15"/>
  <c r="W164" i="15"/>
  <c r="W194" i="15" s="1"/>
  <c r="W172" i="15"/>
  <c r="W202" i="15" s="1"/>
  <c r="X142" i="15"/>
  <c r="X147" i="15"/>
  <c r="W177" i="15"/>
  <c r="W207" i="15" s="1"/>
  <c r="W158" i="15"/>
  <c r="W188" i="15" s="1"/>
  <c r="X128" i="15"/>
  <c r="Y162" i="11"/>
  <c r="W131" i="15"/>
  <c r="W175" i="15"/>
  <c r="W205" i="15" s="1"/>
  <c r="X145" i="15"/>
  <c r="W157" i="15"/>
  <c r="W187" i="15" s="1"/>
  <c r="X127" i="15"/>
  <c r="W167" i="15"/>
  <c r="W197" i="15" s="1"/>
  <c r="X137" i="15"/>
  <c r="X5" i="15"/>
  <c r="Z5" i="15"/>
  <c r="AA5" i="15" s="1"/>
  <c r="AC5" i="15"/>
  <c r="AD5" i="15" s="1"/>
  <c r="W179" i="15"/>
  <c r="W209" i="15" s="1"/>
  <c r="X149" i="15"/>
  <c r="W160" i="15"/>
  <c r="W190" i="15" s="1"/>
  <c r="X130" i="15"/>
  <c r="W162" i="15"/>
  <c r="W192" i="15" s="1"/>
  <c r="X132" i="15"/>
  <c r="W184" i="15"/>
  <c r="W214" i="15" s="1"/>
  <c r="X154" i="15"/>
  <c r="X148" i="15"/>
  <c r="W178" i="15"/>
  <c r="W208" i="15" s="1"/>
  <c r="Y157" i="11"/>
  <c r="W126" i="15"/>
  <c r="W173" i="15"/>
  <c r="W203" i="15" s="1"/>
  <c r="X143" i="15"/>
  <c r="W159" i="15"/>
  <c r="W189" i="15" s="1"/>
  <c r="X129" i="15"/>
  <c r="Y167" i="11"/>
  <c r="W136" i="15"/>
  <c r="X139" i="15"/>
  <c r="W169" i="15"/>
  <c r="W199" i="15" s="1"/>
  <c r="O13" i="12"/>
  <c r="N101" i="15"/>
  <c r="N41" i="15" s="1"/>
  <c r="N71" i="15" s="1"/>
  <c r="W96" i="15"/>
  <c r="W36" i="15" s="1"/>
  <c r="T32" i="12"/>
  <c r="W106" i="15"/>
  <c r="W46" i="15" s="1"/>
  <c r="AA18" i="12"/>
  <c r="T33" i="12"/>
  <c r="W111" i="15"/>
  <c r="W51" i="15" s="1"/>
  <c r="W116" i="15"/>
  <c r="W56" i="15" s="1"/>
  <c r="W86" i="15" s="1"/>
  <c r="T34" i="12"/>
  <c r="N96" i="15"/>
  <c r="N36" i="15" s="1"/>
  <c r="N66" i="15" s="1"/>
  <c r="N111" i="15"/>
  <c r="N51" i="15" s="1"/>
  <c r="N81" i="15" s="1"/>
  <c r="AA17" i="12"/>
  <c r="N116" i="15"/>
  <c r="N56" i="15" s="1"/>
  <c r="N86" i="15" s="1"/>
  <c r="W101" i="15"/>
  <c r="W41" i="15" s="1"/>
  <c r="T31" i="12"/>
  <c r="X141" i="15" l="1"/>
  <c r="W81" i="15"/>
  <c r="X136" i="15"/>
  <c r="W76" i="15"/>
  <c r="X131" i="15"/>
  <c r="W71" i="15"/>
  <c r="X126" i="15"/>
  <c r="W66" i="15"/>
  <c r="AC13" i="12"/>
  <c r="T7" i="47"/>
  <c r="S7" i="47" s="1"/>
  <c r="AD181" i="15"/>
  <c r="U31" i="47"/>
  <c r="X24" i="12"/>
  <c r="F16" i="47"/>
  <c r="I16" i="47" s="1"/>
  <c r="J16" i="47" s="1"/>
  <c r="I26" i="47"/>
  <c r="J26" i="47" s="1"/>
  <c r="P27" i="47"/>
  <c r="V27" i="47"/>
  <c r="V35" i="47" s="1"/>
  <c r="AC181" i="15"/>
  <c r="AC211" i="15" s="1"/>
  <c r="X23" i="12"/>
  <c r="F15" i="47"/>
  <c r="I15" i="47" s="1"/>
  <c r="J15" i="47" s="1"/>
  <c r="X22" i="12"/>
  <c r="F14" i="47"/>
  <c r="V14" i="47" s="1"/>
  <c r="Z181" i="15"/>
  <c r="Z211" i="15" s="1"/>
  <c r="U7" i="36"/>
  <c r="V7" i="36" s="1"/>
  <c r="AD14" i="36"/>
  <c r="AE7" i="36"/>
  <c r="AE35" i="34"/>
  <c r="AE44" i="34"/>
  <c r="AE172" i="11"/>
  <c r="AD141" i="15" s="1"/>
  <c r="Z146" i="15"/>
  <c r="Z126" i="15"/>
  <c r="AC136" i="15"/>
  <c r="U32" i="47"/>
  <c r="Z131" i="15"/>
  <c r="T215" i="15"/>
  <c r="W215" i="15" s="1"/>
  <c r="X215" i="15" s="1"/>
  <c r="Z23" i="12"/>
  <c r="AA23" i="12" s="1"/>
  <c r="Z136" i="15"/>
  <c r="Z24" i="12"/>
  <c r="AA24" i="12" s="1"/>
  <c r="Q18" i="47"/>
  <c r="R18" i="47" s="1"/>
  <c r="T18" i="47"/>
  <c r="S18" i="47" s="1"/>
  <c r="U29" i="47"/>
  <c r="Q17" i="47"/>
  <c r="R17" i="47" s="1"/>
  <c r="T17" i="47"/>
  <c r="S17" i="47" s="1"/>
  <c r="AI29" i="34"/>
  <c r="AH44" i="34"/>
  <c r="Z141" i="15"/>
  <c r="U21" i="47"/>
  <c r="U30" i="47"/>
  <c r="T6" i="47"/>
  <c r="S6" i="47" s="1"/>
  <c r="P13" i="47"/>
  <c r="Q6" i="47"/>
  <c r="R6" i="47" s="1"/>
  <c r="I18" i="47"/>
  <c r="J18" i="47" s="1"/>
  <c r="V18" i="47"/>
  <c r="J6" i="47"/>
  <c r="I13" i="47"/>
  <c r="J13" i="47" s="1"/>
  <c r="Q8" i="47"/>
  <c r="R8" i="47" s="1"/>
  <c r="T8" i="47"/>
  <c r="S8" i="47" s="1"/>
  <c r="Q9" i="47"/>
  <c r="R9" i="47" s="1"/>
  <c r="T9" i="47"/>
  <c r="S9" i="47" s="1"/>
  <c r="AC23" i="12"/>
  <c r="AC24" i="12"/>
  <c r="I17" i="47"/>
  <c r="J17" i="47" s="1"/>
  <c r="V17" i="47"/>
  <c r="U34" i="47"/>
  <c r="Q10" i="47"/>
  <c r="R10" i="47" s="1"/>
  <c r="T10" i="47"/>
  <c r="S10" i="47" s="1"/>
  <c r="U33" i="47"/>
  <c r="Z5" i="12"/>
  <c r="AA57" i="12" s="1"/>
  <c r="N32" i="12"/>
  <c r="X178" i="15"/>
  <c r="X184" i="15"/>
  <c r="X179" i="15"/>
  <c r="X177" i="15"/>
  <c r="X180" i="15"/>
  <c r="X181" i="15"/>
  <c r="X172" i="15"/>
  <c r="X175" i="15"/>
  <c r="X173" i="15"/>
  <c r="X174" i="15"/>
  <c r="X169" i="15"/>
  <c r="X167" i="15"/>
  <c r="X170" i="15"/>
  <c r="X168" i="15"/>
  <c r="X165" i="15"/>
  <c r="X163" i="15"/>
  <c r="X162" i="15"/>
  <c r="X164" i="15"/>
  <c r="X157" i="15"/>
  <c r="X158" i="15"/>
  <c r="X159" i="15"/>
  <c r="X160" i="15"/>
  <c r="O106" i="15"/>
  <c r="AE35" i="11"/>
  <c r="O57" i="12"/>
  <c r="N95" i="15"/>
  <c r="O95" i="15" s="1"/>
  <c r="N30" i="12"/>
  <c r="W95" i="15"/>
  <c r="X95" i="15" s="1"/>
  <c r="W30" i="12"/>
  <c r="W231" i="15"/>
  <c r="X231" i="15" s="1"/>
  <c r="W232" i="15"/>
  <c r="X232" i="15" s="1"/>
  <c r="W216" i="15"/>
  <c r="X216" i="15" s="1"/>
  <c r="W217" i="15"/>
  <c r="X217" i="15" s="1"/>
  <c r="W226" i="15"/>
  <c r="X226" i="15" s="1"/>
  <c r="W227" i="15"/>
  <c r="X227" i="15" s="1"/>
  <c r="W236" i="15"/>
  <c r="X236" i="15" s="1"/>
  <c r="W237" i="15"/>
  <c r="X237" i="15" s="1"/>
  <c r="W221" i="15"/>
  <c r="X221" i="15" s="1"/>
  <c r="W222" i="15"/>
  <c r="X222" i="15" s="1"/>
  <c r="H231" i="15"/>
  <c r="N232" i="15"/>
  <c r="N227" i="15"/>
  <c r="H226" i="15"/>
  <c r="H216" i="15"/>
  <c r="N217" i="15"/>
  <c r="H236" i="15"/>
  <c r="N237" i="15"/>
  <c r="H221" i="15"/>
  <c r="N222" i="15"/>
  <c r="M33" i="12"/>
  <c r="M41" i="12" s="1"/>
  <c r="N41" i="12" s="1"/>
  <c r="M34" i="12"/>
  <c r="M42" i="12" s="1"/>
  <c r="N42" i="12" s="1"/>
  <c r="O42" i="12" s="1"/>
  <c r="M30" i="12"/>
  <c r="M38" i="12" s="1"/>
  <c r="M31" i="12"/>
  <c r="M39" i="12" s="1"/>
  <c r="N39" i="12" s="1"/>
  <c r="AD7" i="12"/>
  <c r="AD9" i="12"/>
  <c r="AA10" i="12"/>
  <c r="AD8" i="12"/>
  <c r="AA8" i="12"/>
  <c r="AA7" i="12"/>
  <c r="AA9" i="12"/>
  <c r="AD10" i="12"/>
  <c r="Z13" i="12"/>
  <c r="AA13" i="12" s="1"/>
  <c r="T166" i="15"/>
  <c r="T196" i="15" s="1"/>
  <c r="T40" i="12"/>
  <c r="W40" i="12" s="1"/>
  <c r="T171" i="15"/>
  <c r="T201" i="15" s="1"/>
  <c r="T41" i="12"/>
  <c r="W41" i="12" s="1"/>
  <c r="T156" i="15"/>
  <c r="T186" i="15" s="1"/>
  <c r="T38" i="12"/>
  <c r="T176" i="15"/>
  <c r="T206" i="15" s="1"/>
  <c r="T42" i="12"/>
  <c r="W42" i="12" s="1"/>
  <c r="AC42" i="12" s="1"/>
  <c r="T161" i="15"/>
  <c r="T191" i="15" s="1"/>
  <c r="T39" i="12"/>
  <c r="W39" i="12" s="1"/>
  <c r="M40" i="12"/>
  <c r="N40" i="12" s="1"/>
  <c r="AD13" i="12"/>
  <c r="AE157" i="11"/>
  <c r="AD126" i="15" s="1"/>
  <c r="X5" i="12"/>
  <c r="AC146" i="15"/>
  <c r="AE177" i="11"/>
  <c r="AD146" i="15" s="1"/>
  <c r="AC131" i="15"/>
  <c r="AE162" i="11"/>
  <c r="AD131" i="15" s="1"/>
  <c r="X190" i="15"/>
  <c r="X6" i="12"/>
  <c r="Z6" i="12"/>
  <c r="Z22" i="12" s="1"/>
  <c r="AA22" i="12" s="1"/>
  <c r="AC22" i="12"/>
  <c r="AA126" i="15"/>
  <c r="X198" i="15"/>
  <c r="X202" i="15"/>
  <c r="X208" i="15"/>
  <c r="X200" i="15"/>
  <c r="X209" i="15"/>
  <c r="X207" i="15"/>
  <c r="X210" i="15"/>
  <c r="AA131" i="15"/>
  <c r="X189" i="15"/>
  <c r="X197" i="15"/>
  <c r="Z116" i="15"/>
  <c r="Z56" i="15" s="1"/>
  <c r="Z34" i="12" s="1"/>
  <c r="AA34" i="12" s="1"/>
  <c r="AC116" i="15"/>
  <c r="AC56" i="15" s="1"/>
  <c r="AC34" i="12" s="1"/>
  <c r="AD34" i="12" s="1"/>
  <c r="Z96" i="15"/>
  <c r="Z36" i="15" s="1"/>
  <c r="Z30" i="12" s="1"/>
  <c r="AA30" i="12" s="1"/>
  <c r="AC96" i="15"/>
  <c r="AC36" i="15" s="1"/>
  <c r="AC30" i="12" s="1"/>
  <c r="AD30" i="12" s="1"/>
  <c r="AC101" i="15"/>
  <c r="AC41" i="15" s="1"/>
  <c r="AC31" i="12" s="1"/>
  <c r="AD31" i="12" s="1"/>
  <c r="Z101" i="15"/>
  <c r="Z41" i="15" s="1"/>
  <c r="Z31" i="12" s="1"/>
  <c r="AA31" i="12" s="1"/>
  <c r="X192" i="15"/>
  <c r="X188" i="15"/>
  <c r="X199" i="15"/>
  <c r="X203" i="15"/>
  <c r="X214" i="15"/>
  <c r="X187" i="15"/>
  <c r="X194" i="15"/>
  <c r="X204" i="15"/>
  <c r="X211" i="15"/>
  <c r="X195" i="15"/>
  <c r="Z111" i="15"/>
  <c r="Z51" i="15" s="1"/>
  <c r="Z33" i="12" s="1"/>
  <c r="AA33" i="12" s="1"/>
  <c r="AC111" i="15"/>
  <c r="AC51" i="15" s="1"/>
  <c r="AC33" i="12" s="1"/>
  <c r="AD33" i="12" s="1"/>
  <c r="Z106" i="15"/>
  <c r="Z46" i="15" s="1"/>
  <c r="Z32" i="12" s="1"/>
  <c r="AA32" i="12" s="1"/>
  <c r="AC106" i="15"/>
  <c r="AC46" i="15" s="1"/>
  <c r="AC32" i="12" s="1"/>
  <c r="AD32" i="12" s="1"/>
  <c r="X205" i="15"/>
  <c r="X193" i="15"/>
  <c r="M166" i="15"/>
  <c r="M196" i="15" s="1"/>
  <c r="M156" i="15"/>
  <c r="M186" i="15" s="1"/>
  <c r="W34" i="12"/>
  <c r="X116" i="15"/>
  <c r="W31" i="12"/>
  <c r="X101" i="15"/>
  <c r="O96" i="15"/>
  <c r="O101" i="15"/>
  <c r="N31" i="12"/>
  <c r="M176" i="15"/>
  <c r="M206" i="15" s="1"/>
  <c r="M171" i="15"/>
  <c r="M201" i="15" s="1"/>
  <c r="O116" i="15"/>
  <c r="N34" i="12"/>
  <c r="O111" i="15"/>
  <c r="N33" i="12"/>
  <c r="X111" i="15"/>
  <c r="W33" i="12"/>
  <c r="W32" i="12"/>
  <c r="X106" i="15"/>
  <c r="X96" i="15"/>
  <c r="M161" i="15"/>
  <c r="M191" i="15" s="1"/>
  <c r="O40" i="12" l="1"/>
  <c r="AC40" i="12"/>
  <c r="AD40" i="12" s="1"/>
  <c r="O39" i="12"/>
  <c r="AC39" i="12"/>
  <c r="O41" i="12"/>
  <c r="AC41" i="12"/>
  <c r="P15" i="47"/>
  <c r="T15" i="47" s="1"/>
  <c r="S15" i="47" s="1"/>
  <c r="P14" i="47"/>
  <c r="V16" i="47"/>
  <c r="X34" i="12"/>
  <c r="F25" i="47"/>
  <c r="T27" i="47"/>
  <c r="S27" i="47" s="1"/>
  <c r="Q27" i="47"/>
  <c r="R27" i="47" s="1"/>
  <c r="P35" i="47"/>
  <c r="X32" i="12"/>
  <c r="F23" i="47"/>
  <c r="X30" i="12"/>
  <c r="F21" i="47"/>
  <c r="V15" i="47"/>
  <c r="X33" i="12"/>
  <c r="F24" i="47"/>
  <c r="X31" i="12"/>
  <c r="F22" i="47"/>
  <c r="F28" i="47"/>
  <c r="G32" i="47" s="1"/>
  <c r="H32" i="47" s="1"/>
  <c r="P16" i="47"/>
  <c r="T16" i="47" s="1"/>
  <c r="S16" i="47" s="1"/>
  <c r="I14" i="47"/>
  <c r="J14" i="47" s="1"/>
  <c r="AF35" i="34"/>
  <c r="AH35" i="34"/>
  <c r="AI35" i="34" s="1"/>
  <c r="X57" i="12"/>
  <c r="X7" i="32"/>
  <c r="Y7" i="32" s="1"/>
  <c r="AE14" i="36"/>
  <c r="O46" i="15"/>
  <c r="N166" i="15"/>
  <c r="N196" i="15" s="1"/>
  <c r="O196" i="15" s="1"/>
  <c r="U37" i="47"/>
  <c r="O32" i="12"/>
  <c r="O33" i="12"/>
  <c r="R13" i="47"/>
  <c r="Q13" i="47"/>
  <c r="T13" i="47"/>
  <c r="S13" i="47" s="1"/>
  <c r="O30" i="12"/>
  <c r="O34" i="12"/>
  <c r="O31" i="12"/>
  <c r="T14" i="47"/>
  <c r="S14" i="47" s="1"/>
  <c r="Q14" i="47"/>
  <c r="Q15" i="47"/>
  <c r="R15" i="47" s="1"/>
  <c r="H215" i="15"/>
  <c r="T37" i="12"/>
  <c r="Y31" i="34" s="1"/>
  <c r="W38" i="12"/>
  <c r="M37" i="12"/>
  <c r="R31" i="34" s="1"/>
  <c r="S31" i="34" s="1"/>
  <c r="N38" i="12"/>
  <c r="AD26" i="12"/>
  <c r="AE26" i="12"/>
  <c r="AD24" i="12"/>
  <c r="AE24" i="12"/>
  <c r="AD22" i="12"/>
  <c r="AE22" i="12"/>
  <c r="AE5" i="12"/>
  <c r="AD23" i="12"/>
  <c r="AE23" i="12"/>
  <c r="AE13" i="12"/>
  <c r="AD25" i="12"/>
  <c r="AE25" i="12"/>
  <c r="AC95" i="15"/>
  <c r="AD95" i="15" s="1"/>
  <c r="AC156" i="15"/>
  <c r="AC186" i="15" s="1"/>
  <c r="Z156" i="15"/>
  <c r="Z186" i="15" s="1"/>
  <c r="Z95" i="15"/>
  <c r="AA95" i="15" s="1"/>
  <c r="O227" i="15"/>
  <c r="AC227" i="15"/>
  <c r="AD227" i="15" s="1"/>
  <c r="Z227" i="15"/>
  <c r="AA227" i="15" s="1"/>
  <c r="M216" i="15"/>
  <c r="N216" i="15" s="1"/>
  <c r="O222" i="15"/>
  <c r="Z222" i="15"/>
  <c r="AA222" i="15" s="1"/>
  <c r="AC222" i="15"/>
  <c r="AD222" i="15" s="1"/>
  <c r="O217" i="15"/>
  <c r="Z217" i="15"/>
  <c r="AA217" i="15" s="1"/>
  <c r="AC217" i="15"/>
  <c r="AD217" i="15" s="1"/>
  <c r="O232" i="15"/>
  <c r="Z232" i="15"/>
  <c r="AA232" i="15" s="1"/>
  <c r="AC232" i="15"/>
  <c r="AD232" i="15" s="1"/>
  <c r="M231" i="15"/>
  <c r="N231" i="15" s="1"/>
  <c r="O237" i="15"/>
  <c r="Z237" i="15"/>
  <c r="AA237" i="15" s="1"/>
  <c r="AC237" i="15"/>
  <c r="AD237" i="15" s="1"/>
  <c r="M236" i="15"/>
  <c r="N236" i="15" s="1"/>
  <c r="M221" i="15"/>
  <c r="N221" i="15" s="1"/>
  <c r="M226" i="15"/>
  <c r="N226" i="15" s="1"/>
  <c r="AD5" i="12"/>
  <c r="AA5" i="12"/>
  <c r="AA6" i="12"/>
  <c r="AD6" i="12"/>
  <c r="AA96" i="15"/>
  <c r="AA36" i="15" s="1"/>
  <c r="AD111" i="15"/>
  <c r="AC171" i="15"/>
  <c r="AC201" i="15" s="1"/>
  <c r="AA101" i="15"/>
  <c r="AA41" i="15" s="1"/>
  <c r="Z161" i="15"/>
  <c r="Z191" i="15" s="1"/>
  <c r="AD116" i="15"/>
  <c r="AC176" i="15"/>
  <c r="AC206" i="15" s="1"/>
  <c r="AA111" i="15"/>
  <c r="AA51" i="15" s="1"/>
  <c r="Z171" i="15"/>
  <c r="Z201" i="15" s="1"/>
  <c r="AD101" i="15"/>
  <c r="AC161" i="15"/>
  <c r="AC191" i="15" s="1"/>
  <c r="AA116" i="15"/>
  <c r="AA56" i="15" s="1"/>
  <c r="Z176" i="15"/>
  <c r="Z206" i="15" s="1"/>
  <c r="AD106" i="15"/>
  <c r="AC166" i="15"/>
  <c r="AC196" i="15" s="1"/>
  <c r="AD96" i="15"/>
  <c r="AA106" i="15"/>
  <c r="AA46" i="15" s="1"/>
  <c r="Z166" i="15"/>
  <c r="Z196" i="15" s="1"/>
  <c r="W171" i="15"/>
  <c r="W201" i="15" s="1"/>
  <c r="X51" i="15"/>
  <c r="O36" i="15"/>
  <c r="R37" i="12" s="1"/>
  <c r="W31" i="34" s="1"/>
  <c r="N156" i="15"/>
  <c r="N186" i="15" s="1"/>
  <c r="X56" i="15"/>
  <c r="W176" i="15"/>
  <c r="W206" i="15" s="1"/>
  <c r="X40" i="12"/>
  <c r="Z40" i="12"/>
  <c r="AA40" i="12" s="1"/>
  <c r="X46" i="15"/>
  <c r="W166" i="15"/>
  <c r="W196" i="15" s="1"/>
  <c r="X41" i="15"/>
  <c r="W161" i="15"/>
  <c r="W191" i="15" s="1"/>
  <c r="O56" i="15"/>
  <c r="N176" i="15"/>
  <c r="N206" i="15" s="1"/>
  <c r="O41" i="15"/>
  <c r="N161" i="15"/>
  <c r="N191" i="15" s="1"/>
  <c r="X36" i="15"/>
  <c r="W156" i="15"/>
  <c r="W186" i="15" s="1"/>
  <c r="O50" i="12"/>
  <c r="W50" i="12"/>
  <c r="AC50" i="12" s="1"/>
  <c r="O51" i="15"/>
  <c r="N171" i="15"/>
  <c r="N201" i="15" s="1"/>
  <c r="O38" i="12" l="1"/>
  <c r="AC38" i="12"/>
  <c r="I28" i="47"/>
  <c r="J28" i="47" s="1"/>
  <c r="V21" i="47"/>
  <c r="AD50" i="12"/>
  <c r="F34" i="47"/>
  <c r="P21" i="47"/>
  <c r="T21" i="47" s="1"/>
  <c r="S21" i="47" s="1"/>
  <c r="Q16" i="47"/>
  <c r="R16" i="47" s="1"/>
  <c r="G35" i="47"/>
  <c r="H35" i="47" s="1"/>
  <c r="G33" i="47"/>
  <c r="H33" i="47" s="1"/>
  <c r="F29" i="47"/>
  <c r="T35" i="47"/>
  <c r="S35" i="47" s="1"/>
  <c r="Q35" i="47"/>
  <c r="R35" i="47" s="1"/>
  <c r="O166" i="15"/>
  <c r="K28" i="47"/>
  <c r="R14" i="47"/>
  <c r="I21" i="47"/>
  <c r="J21" i="47" s="1"/>
  <c r="V22" i="47"/>
  <c r="P22" i="47"/>
  <c r="T31" i="34"/>
  <c r="I22" i="47"/>
  <c r="J22" i="47" s="1"/>
  <c r="V23" i="47"/>
  <c r="V31" i="47" s="1"/>
  <c r="P23" i="47"/>
  <c r="I25" i="47"/>
  <c r="J25" i="47" s="1"/>
  <c r="V26" i="47"/>
  <c r="V34" i="47" s="1"/>
  <c r="P26" i="47"/>
  <c r="V25" i="47"/>
  <c r="V33" i="47" s="1"/>
  <c r="I24" i="47"/>
  <c r="J24" i="47" s="1"/>
  <c r="P25" i="47"/>
  <c r="I23" i="47"/>
  <c r="J23" i="47" s="1"/>
  <c r="V24" i="47"/>
  <c r="V32" i="47" s="1"/>
  <c r="P24" i="47"/>
  <c r="AD36" i="15"/>
  <c r="AD156" i="15" s="1"/>
  <c r="AD46" i="15"/>
  <c r="AD166" i="15" s="1"/>
  <c r="AD41" i="15"/>
  <c r="AD161" i="15" s="1"/>
  <c r="AD56" i="15"/>
  <c r="AD176" i="15" s="1"/>
  <c r="AD51" i="15"/>
  <c r="AD171" i="15" s="1"/>
  <c r="N37" i="12"/>
  <c r="O37" i="12" s="1"/>
  <c r="O226" i="15"/>
  <c r="Z226" i="15"/>
  <c r="AA226" i="15" s="1"/>
  <c r="AC226" i="15"/>
  <c r="AD226" i="15" s="1"/>
  <c r="O236" i="15"/>
  <c r="AC236" i="15"/>
  <c r="AD236" i="15" s="1"/>
  <c r="Z236" i="15"/>
  <c r="AA236" i="15" s="1"/>
  <c r="Z231" i="15"/>
  <c r="AA231" i="15" s="1"/>
  <c r="O231" i="15"/>
  <c r="AC231" i="15"/>
  <c r="AD231" i="15" s="1"/>
  <c r="O221" i="15"/>
  <c r="Z221" i="15"/>
  <c r="AA221" i="15" s="1"/>
  <c r="AC221" i="15"/>
  <c r="AD221" i="15" s="1"/>
  <c r="M215" i="15"/>
  <c r="N215" i="15" s="1"/>
  <c r="O215" i="15" s="1"/>
  <c r="AD57" i="12"/>
  <c r="O216" i="15"/>
  <c r="Z216" i="15"/>
  <c r="AA216" i="15" s="1"/>
  <c r="AC216" i="15"/>
  <c r="AD216" i="15" s="1"/>
  <c r="X50" i="12"/>
  <c r="O171" i="15"/>
  <c r="O201" i="15"/>
  <c r="X161" i="15"/>
  <c r="X191" i="15"/>
  <c r="Q37" i="12"/>
  <c r="V31" i="34" s="1"/>
  <c r="X41" i="12"/>
  <c r="AD41" i="12"/>
  <c r="Z41" i="12"/>
  <c r="AA41" i="12" s="1"/>
  <c r="X156" i="15"/>
  <c r="X186" i="15"/>
  <c r="Z50" i="12"/>
  <c r="AA50" i="12" s="1"/>
  <c r="O176" i="15"/>
  <c r="O206" i="15"/>
  <c r="X42" i="12"/>
  <c r="Z42" i="12"/>
  <c r="AA42" i="12" s="1"/>
  <c r="AD42" i="12"/>
  <c r="X39" i="12"/>
  <c r="AD39" i="12"/>
  <c r="Z39" i="12"/>
  <c r="AA39" i="12" s="1"/>
  <c r="X176" i="15"/>
  <c r="X206" i="15"/>
  <c r="O161" i="15"/>
  <c r="O191" i="15"/>
  <c r="X166" i="15"/>
  <c r="X196" i="15"/>
  <c r="O156" i="15"/>
  <c r="O186" i="15"/>
  <c r="X171" i="15"/>
  <c r="X201" i="15"/>
  <c r="W21" i="47" l="1"/>
  <c r="Q21" i="47"/>
  <c r="I34" i="47"/>
  <c r="J34" i="47" s="1"/>
  <c r="G34" i="47"/>
  <c r="H34" i="47" s="1"/>
  <c r="R21" i="47"/>
  <c r="AB31" i="34"/>
  <c r="AE31" i="34" s="1"/>
  <c r="T26" i="47"/>
  <c r="S26" i="47" s="1"/>
  <c r="Q26" i="47"/>
  <c r="R26" i="47" s="1"/>
  <c r="P34" i="47"/>
  <c r="Q25" i="47"/>
  <c r="R25" i="47" s="1"/>
  <c r="T25" i="47"/>
  <c r="S25" i="47" s="1"/>
  <c r="P33" i="47"/>
  <c r="Q24" i="47"/>
  <c r="R24" i="47" s="1"/>
  <c r="T24" i="47"/>
  <c r="S24" i="47" s="1"/>
  <c r="P32" i="47"/>
  <c r="I29" i="47"/>
  <c r="G29" i="47"/>
  <c r="F30" i="47"/>
  <c r="V29" i="47"/>
  <c r="V30" i="47"/>
  <c r="V37" i="47" s="1"/>
  <c r="T23" i="47"/>
  <c r="S23" i="47" s="1"/>
  <c r="Q23" i="47"/>
  <c r="R23" i="47" s="1"/>
  <c r="P31" i="47"/>
  <c r="T22" i="47"/>
  <c r="S22" i="47" s="1"/>
  <c r="P29" i="47"/>
  <c r="T29" i="47" s="1"/>
  <c r="Q22" i="47"/>
  <c r="P30" i="47"/>
  <c r="Z215" i="15"/>
  <c r="AA215" i="15" s="1"/>
  <c r="X38" i="12"/>
  <c r="AD38" i="12"/>
  <c r="Z38" i="12"/>
  <c r="AA38" i="12" s="1"/>
  <c r="W37" i="12"/>
  <c r="AC37" i="12" s="1"/>
  <c r="I30" i="47" l="1"/>
  <c r="J30" i="47" s="1"/>
  <c r="AF31" i="34"/>
  <c r="AH31" i="34"/>
  <c r="AI31" i="34" s="1"/>
  <c r="AC31" i="34"/>
  <c r="R22" i="47"/>
  <c r="R29" i="47" s="1"/>
  <c r="Q29" i="47"/>
  <c r="W29" i="47"/>
  <c r="S29" i="47"/>
  <c r="T34" i="47"/>
  <c r="S34" i="47" s="1"/>
  <c r="Q34" i="47"/>
  <c r="R34" i="47" s="1"/>
  <c r="H29" i="47"/>
  <c r="G30" i="47"/>
  <c r="H30" i="47" s="1"/>
  <c r="J29" i="47"/>
  <c r="K29" i="47"/>
  <c r="Q33" i="47"/>
  <c r="R33" i="47" s="1"/>
  <c r="T33" i="47"/>
  <c r="S33" i="47" s="1"/>
  <c r="P37" i="47"/>
  <c r="Q30" i="47"/>
  <c r="R30" i="47" s="1"/>
  <c r="T30" i="47"/>
  <c r="S30" i="47" s="1"/>
  <c r="T31" i="47"/>
  <c r="S31" i="47" s="1"/>
  <c r="Q31" i="47"/>
  <c r="R31" i="47" s="1"/>
  <c r="Q32" i="47"/>
  <c r="R32" i="47" s="1"/>
  <c r="T32" i="47"/>
  <c r="S32" i="47" s="1"/>
  <c r="Z37" i="12"/>
  <c r="X37" i="12"/>
  <c r="AD37" i="12"/>
  <c r="Q37" i="47" l="1"/>
  <c r="R37" i="47" s="1"/>
  <c r="T37" i="47"/>
  <c r="AA37" i="12"/>
  <c r="AE37" i="12"/>
  <c r="W37" i="47" l="1"/>
  <c r="S37" i="47"/>
  <c r="K30" i="47"/>
  <c r="W46" i="12"/>
  <c r="AC46" i="12" l="1"/>
  <c r="X46" i="12"/>
  <c r="F31" i="47"/>
  <c r="G31" i="47" s="1"/>
  <c r="H31" i="47" s="1"/>
  <c r="M51" i="12"/>
  <c r="M52" i="12" s="1"/>
  <c r="R32" i="34"/>
  <c r="S51" i="12"/>
  <c r="S52" i="12" s="1"/>
  <c r="S55" i="12" s="1"/>
  <c r="X32" i="34"/>
  <c r="X36" i="34" s="1"/>
  <c r="X37" i="34" s="1"/>
  <c r="I51" i="12"/>
  <c r="I52" i="12" s="1"/>
  <c r="I55" i="12" s="1"/>
  <c r="N32" i="34"/>
  <c r="N36" i="34" s="1"/>
  <c r="N37" i="34" s="1"/>
  <c r="T51" i="12"/>
  <c r="T52" i="12" s="1"/>
  <c r="Y32" i="34"/>
  <c r="Y36" i="34" s="1"/>
  <c r="Y37" i="34" s="1"/>
  <c r="H51" i="12"/>
  <c r="H52" i="12" s="1"/>
  <c r="H55" i="12" s="1"/>
  <c r="M32" i="34"/>
  <c r="L51" i="12"/>
  <c r="L52" i="12" s="1"/>
  <c r="L55" i="12" s="1"/>
  <c r="Q32" i="34"/>
  <c r="Q36" i="34" s="1"/>
  <c r="Q37" i="34" s="1"/>
  <c r="V51" i="12"/>
  <c r="V52" i="12" s="1"/>
  <c r="V55" i="12" s="1"/>
  <c r="AA32" i="34"/>
  <c r="AA36" i="34" s="1"/>
  <c r="AA37" i="34" s="1"/>
  <c r="R51" i="12"/>
  <c r="R52" i="12" s="1"/>
  <c r="W32" i="34"/>
  <c r="W36" i="34" s="1"/>
  <c r="W37" i="34" s="1"/>
  <c r="Q51" i="12"/>
  <c r="Q52" i="12" s="1"/>
  <c r="Q55" i="12" s="1"/>
  <c r="V32" i="34"/>
  <c r="K51" i="12"/>
  <c r="K52" i="12" s="1"/>
  <c r="K55" i="12" s="1"/>
  <c r="P32" i="34"/>
  <c r="P36" i="34" s="1"/>
  <c r="P37" i="34" s="1"/>
  <c r="U51" i="12"/>
  <c r="U52" i="12" s="1"/>
  <c r="Z32" i="34"/>
  <c r="Z36" i="34" s="1"/>
  <c r="Z37" i="34" s="1"/>
  <c r="J51" i="12"/>
  <c r="O32" i="34"/>
  <c r="I31" i="47"/>
  <c r="J31" i="47" s="1"/>
  <c r="Z46" i="12"/>
  <c r="AA46" i="12" s="1"/>
  <c r="AD46" i="12"/>
  <c r="O46" i="12"/>
  <c r="U53" i="12" l="1"/>
  <c r="U55" i="12"/>
  <c r="U56" i="12" s="1"/>
  <c r="V6" i="32" s="1"/>
  <c r="R53" i="12"/>
  <c r="R55" i="12"/>
  <c r="T53" i="12"/>
  <c r="T55" i="12"/>
  <c r="AB53" i="12"/>
  <c r="M55" i="12"/>
  <c r="R40" i="34" s="1"/>
  <c r="S53" i="12"/>
  <c r="V53" i="12"/>
  <c r="Z40" i="34"/>
  <c r="Z41" i="34" s="1"/>
  <c r="Z42" i="34" s="1"/>
  <c r="O36" i="34"/>
  <c r="O37" i="34" s="1"/>
  <c r="O38" i="34" s="1"/>
  <c r="N51" i="12"/>
  <c r="S56" i="12"/>
  <c r="T6" i="32" s="1"/>
  <c r="X40" i="34"/>
  <c r="X41" i="34" s="1"/>
  <c r="X42" i="34" s="1"/>
  <c r="Z38" i="34"/>
  <c r="AB32" i="34"/>
  <c r="V36" i="34"/>
  <c r="V37" i="34" s="1"/>
  <c r="AA38" i="34"/>
  <c r="W51" i="12"/>
  <c r="X51" i="12" s="1"/>
  <c r="J52" i="12"/>
  <c r="W38" i="34"/>
  <c r="Y38" i="34"/>
  <c r="X38" i="34"/>
  <c r="V56" i="12"/>
  <c r="W6" i="32" s="1"/>
  <c r="AA40" i="34"/>
  <c r="AA41" i="34" s="1"/>
  <c r="AA42" i="34" s="1"/>
  <c r="R36" i="34"/>
  <c r="R37" i="34" s="1"/>
  <c r="R38" i="34" s="1"/>
  <c r="M53" i="12"/>
  <c r="K53" i="12"/>
  <c r="P40" i="34"/>
  <c r="P41" i="34" s="1"/>
  <c r="P42" i="34" s="1"/>
  <c r="N40" i="34"/>
  <c r="N41" i="34" s="1"/>
  <c r="N42" i="34" s="1"/>
  <c r="I53" i="12"/>
  <c r="Q38" i="34"/>
  <c r="M36" i="34"/>
  <c r="M37" i="34" s="1"/>
  <c r="S32" i="34"/>
  <c r="Q53" i="12"/>
  <c r="W52" i="12"/>
  <c r="P38" i="34"/>
  <c r="N38" i="34"/>
  <c r="L53" i="12"/>
  <c r="Q40" i="34"/>
  <c r="Q41" i="34" s="1"/>
  <c r="Q42" i="34" s="1"/>
  <c r="H56" i="12"/>
  <c r="H53" i="12"/>
  <c r="AE32" i="34" l="1"/>
  <c r="AE36" i="34" s="1"/>
  <c r="O51" i="12"/>
  <c r="AC51" i="12"/>
  <c r="AD51" i="12" s="1"/>
  <c r="N52" i="12"/>
  <c r="J55" i="12"/>
  <c r="O40" i="34" s="1"/>
  <c r="O41" i="34" s="1"/>
  <c r="O42" i="34" s="1"/>
  <c r="J53" i="12"/>
  <c r="Z51" i="12"/>
  <c r="AA51" i="12" s="1"/>
  <c r="W55" i="12"/>
  <c r="V40" i="34"/>
  <c r="V41" i="34" s="1"/>
  <c r="V42" i="34" s="1"/>
  <c r="V38" i="34"/>
  <c r="R56" i="12"/>
  <c r="S6" i="32" s="1"/>
  <c r="W40" i="34"/>
  <c r="W41" i="34" s="1"/>
  <c r="W42" i="34" s="1"/>
  <c r="AC32" i="34"/>
  <c r="AB36" i="34"/>
  <c r="R41" i="34"/>
  <c r="R42" i="34" s="1"/>
  <c r="T56" i="12"/>
  <c r="U6" i="32" s="1"/>
  <c r="Y40" i="34"/>
  <c r="Y41" i="34" s="1"/>
  <c r="Y42" i="34" s="1"/>
  <c r="M56" i="12"/>
  <c r="N6" i="32" s="1"/>
  <c r="I56" i="12"/>
  <c r="J6" i="32" s="1"/>
  <c r="K56" i="12"/>
  <c r="L6" i="32" s="1"/>
  <c r="L56" i="12"/>
  <c r="M6" i="32" s="1"/>
  <c r="X52" i="12"/>
  <c r="W53" i="12"/>
  <c r="X53" i="12" s="1"/>
  <c r="M38" i="34"/>
  <c r="I6" i="32"/>
  <c r="M40" i="34"/>
  <c r="Q56" i="12"/>
  <c r="R6" i="32" s="1"/>
  <c r="T32" i="34"/>
  <c r="S36" i="34"/>
  <c r="AH32" i="34" l="1"/>
  <c r="AH36" i="34" s="1"/>
  <c r="AF32" i="34"/>
  <c r="N53" i="12"/>
  <c r="O53" i="12" s="1"/>
  <c r="AC52" i="12"/>
  <c r="AC53" i="12" s="1"/>
  <c r="AD53" i="12" s="1"/>
  <c r="O52" i="12"/>
  <c r="Z52" i="12"/>
  <c r="Z53" i="12" s="1"/>
  <c r="AA53" i="12" s="1"/>
  <c r="X55" i="12"/>
  <c r="F36" i="47"/>
  <c r="F37" i="47" s="1"/>
  <c r="AF36" i="34"/>
  <c r="AE37" i="34"/>
  <c r="N55" i="12"/>
  <c r="AC55" i="12" s="1"/>
  <c r="S40" i="34"/>
  <c r="AB40" i="34"/>
  <c r="AC40" i="34" s="1"/>
  <c r="AC36" i="34"/>
  <c r="AB37" i="34"/>
  <c r="J56" i="12"/>
  <c r="K6" i="32" s="1"/>
  <c r="W56" i="12"/>
  <c r="S37" i="34"/>
  <c r="T36" i="34"/>
  <c r="M41" i="34"/>
  <c r="M42" i="34" s="1"/>
  <c r="AI32" i="34"/>
  <c r="AA52" i="12" l="1"/>
  <c r="AD52" i="12"/>
  <c r="AE40" i="34"/>
  <c r="AE41" i="34" s="1"/>
  <c r="AE38" i="34"/>
  <c r="AF38" i="34" s="1"/>
  <c r="AF37" i="34"/>
  <c r="X56" i="12"/>
  <c r="X6" i="32"/>
  <c r="Y6" i="32" s="1"/>
  <c r="G36" i="47"/>
  <c r="H36" i="47" s="1"/>
  <c r="Z55" i="12"/>
  <c r="AA55" i="12" s="1"/>
  <c r="I36" i="47"/>
  <c r="J36" i="47" s="1"/>
  <c r="AD55" i="12"/>
  <c r="O55" i="12"/>
  <c r="N56" i="12"/>
  <c r="AC56" i="12" s="1"/>
  <c r="T40" i="34"/>
  <c r="AB41" i="34"/>
  <c r="AC37" i="34"/>
  <c r="AB38" i="34"/>
  <c r="AC38" i="34" s="1"/>
  <c r="I37" i="47"/>
  <c r="J37" i="47" s="1"/>
  <c r="G37" i="47"/>
  <c r="AI36" i="34"/>
  <c r="AH37" i="34"/>
  <c r="T37" i="34"/>
  <c r="S38" i="34"/>
  <c r="T38" i="34" s="1"/>
  <c r="S41" i="34"/>
  <c r="AA6" i="32" l="1"/>
  <c r="AD6" i="32" s="1"/>
  <c r="AD7" i="32" s="1"/>
  <c r="AE42" i="34"/>
  <c r="AF41" i="34"/>
  <c r="AF40" i="34"/>
  <c r="AH40" i="34"/>
  <c r="AI40" i="34" s="1"/>
  <c r="AD56" i="12"/>
  <c r="O6" i="32"/>
  <c r="P6" i="32" s="1"/>
  <c r="Z56" i="12"/>
  <c r="AA56" i="12" s="1"/>
  <c r="O56" i="12"/>
  <c r="AB42" i="34"/>
  <c r="AC41" i="34"/>
  <c r="H37" i="47"/>
  <c r="G38" i="47"/>
  <c r="S42" i="34"/>
  <c r="T41" i="34"/>
  <c r="AI37" i="34"/>
  <c r="AH38" i="34"/>
  <c r="AI38" i="34" s="1"/>
  <c r="AH41" i="34" l="1"/>
  <c r="AI41" i="34" s="1"/>
  <c r="T42" i="34"/>
  <c r="AC42" i="34"/>
  <c r="AA7" i="32"/>
  <c r="AF42" i="34"/>
  <c r="AI6" i="32"/>
  <c r="AB6" i="32"/>
  <c r="AH42" i="34" l="1"/>
  <c r="AI42" i="34" s="1"/>
  <c r="AE6" i="32"/>
  <c r="AE7" i="32"/>
  <c r="AI7" i="32"/>
  <c r="AB7" i="32"/>
</calcChain>
</file>

<file path=xl/comments1.xml><?xml version="1.0" encoding="utf-8"?>
<comments xmlns="http://schemas.openxmlformats.org/spreadsheetml/2006/main">
  <authors>
    <author>Administrator</author>
  </authors>
  <commentList>
    <comment ref="H10" authorId="0">
      <text>
        <r>
          <rPr>
            <b/>
            <sz val="9"/>
            <color indexed="81"/>
            <rFont val="宋体"/>
            <family val="3"/>
            <charset val="134"/>
          </rPr>
          <t>若当地税局将该项目车位作为单独土增税清算业态时则应填“车位”，否则填其他的物业类型。</t>
        </r>
      </text>
    </comment>
  </commentList>
</comments>
</file>

<file path=xl/sharedStrings.xml><?xml version="1.0" encoding="utf-8"?>
<sst xmlns="http://schemas.openxmlformats.org/spreadsheetml/2006/main" count="1671" uniqueCount="946">
  <si>
    <t>住宅</t>
  </si>
  <si>
    <t>别墅</t>
  </si>
  <si>
    <t>公寓</t>
  </si>
  <si>
    <t>写字楼</t>
  </si>
  <si>
    <t>商业</t>
  </si>
  <si>
    <t>其他</t>
  </si>
  <si>
    <t>WorkBook</t>
  </si>
  <si>
    <t>利润表（出售）.xlsx</t>
  </si>
  <si>
    <t>SheetType</t>
  </si>
  <si>
    <t>FormID</t>
  </si>
  <si>
    <t>TaskID</t>
  </si>
  <si>
    <t>IsProtect</t>
  </si>
  <si>
    <t>ProtectPwd</t>
  </si>
  <si>
    <t>BSVersion</t>
  </si>
  <si>
    <t>6.3</t>
  </si>
  <si>
    <t>Designing</t>
    <phoneticPr fontId="2" type="noConversion"/>
  </si>
  <si>
    <t>00011210000000GDLYHG</t>
    <phoneticPr fontId="2" type="noConversion"/>
  </si>
  <si>
    <t>不含税收入</t>
  </si>
  <si>
    <r>
      <rPr>
        <sz val="11"/>
        <color theme="0"/>
        <rFont val="宋体"/>
        <family val="3"/>
        <charset val="134"/>
      </rPr>
      <t>指标</t>
    </r>
  </si>
  <si>
    <r>
      <t>1</t>
    </r>
    <r>
      <rPr>
        <b/>
        <sz val="11"/>
        <color theme="1"/>
        <rFont val="宋体"/>
        <family val="3"/>
        <charset val="134"/>
      </rPr>
      <t>月</t>
    </r>
    <phoneticPr fontId="2" type="noConversion"/>
  </si>
  <si>
    <r>
      <t>3</t>
    </r>
    <r>
      <rPr>
        <b/>
        <sz val="11"/>
        <color theme="1"/>
        <rFont val="宋体"/>
        <family val="3"/>
        <charset val="134"/>
      </rPr>
      <t>月</t>
    </r>
    <phoneticPr fontId="2" type="noConversion"/>
  </si>
  <si>
    <r>
      <t>4</t>
    </r>
    <r>
      <rPr>
        <b/>
        <sz val="11"/>
        <color theme="1"/>
        <rFont val="宋体"/>
        <family val="3"/>
        <charset val="134"/>
      </rPr>
      <t>月</t>
    </r>
    <phoneticPr fontId="2" type="noConversion"/>
  </si>
  <si>
    <r>
      <t>6</t>
    </r>
    <r>
      <rPr>
        <b/>
        <sz val="11"/>
        <color theme="1"/>
        <rFont val="宋体"/>
        <family val="3"/>
        <charset val="134"/>
      </rPr>
      <t>月</t>
    </r>
    <phoneticPr fontId="2" type="noConversion"/>
  </si>
  <si>
    <r>
      <t>7</t>
    </r>
    <r>
      <rPr>
        <b/>
        <sz val="11"/>
        <color theme="1"/>
        <rFont val="宋体"/>
        <family val="3"/>
        <charset val="134"/>
      </rPr>
      <t>月</t>
    </r>
    <phoneticPr fontId="2" type="noConversion"/>
  </si>
  <si>
    <r>
      <t>8</t>
    </r>
    <r>
      <rPr>
        <b/>
        <sz val="11"/>
        <color theme="1"/>
        <rFont val="宋体"/>
        <family val="3"/>
        <charset val="134"/>
      </rPr>
      <t>月</t>
    </r>
    <phoneticPr fontId="2" type="noConversion"/>
  </si>
  <si>
    <r>
      <t>9</t>
    </r>
    <r>
      <rPr>
        <b/>
        <sz val="11"/>
        <color theme="1"/>
        <rFont val="宋体"/>
        <family val="3"/>
        <charset val="134"/>
      </rPr>
      <t>月</t>
    </r>
    <phoneticPr fontId="2" type="noConversion"/>
  </si>
  <si>
    <r>
      <t>11</t>
    </r>
    <r>
      <rPr>
        <b/>
        <sz val="11"/>
        <color theme="1"/>
        <rFont val="宋体"/>
        <family val="3"/>
        <charset val="134"/>
      </rPr>
      <t>月</t>
    </r>
    <phoneticPr fontId="2" type="noConversion"/>
  </si>
  <si>
    <r>
      <t>12</t>
    </r>
    <r>
      <rPr>
        <b/>
        <sz val="11"/>
        <color theme="1"/>
        <rFont val="宋体"/>
        <family val="3"/>
        <charset val="134"/>
      </rPr>
      <t>月</t>
    </r>
    <phoneticPr fontId="2" type="noConversion"/>
  </si>
  <si>
    <r>
      <rPr>
        <sz val="11"/>
        <color rgb="FF000000"/>
        <rFont val="宋体"/>
        <family val="3"/>
        <charset val="134"/>
      </rPr>
      <t>住宅</t>
    </r>
  </si>
  <si>
    <r>
      <rPr>
        <sz val="11"/>
        <color rgb="FF000000"/>
        <rFont val="宋体"/>
        <family val="3"/>
        <charset val="134"/>
      </rPr>
      <t>别墅</t>
    </r>
  </si>
  <si>
    <r>
      <rPr>
        <sz val="11"/>
        <color rgb="FF000000"/>
        <rFont val="宋体"/>
        <family val="3"/>
        <charset val="134"/>
      </rPr>
      <t>公寓</t>
    </r>
  </si>
  <si>
    <r>
      <rPr>
        <sz val="11"/>
        <color rgb="FF000000"/>
        <rFont val="宋体"/>
        <family val="3"/>
        <charset val="134"/>
      </rPr>
      <t>写字楼</t>
    </r>
  </si>
  <si>
    <r>
      <rPr>
        <sz val="11"/>
        <color rgb="FF000000"/>
        <rFont val="宋体"/>
        <family val="3"/>
        <charset val="134"/>
      </rPr>
      <t>商业</t>
    </r>
  </si>
  <si>
    <r>
      <rPr>
        <sz val="11"/>
        <color rgb="FF000000"/>
        <rFont val="宋体"/>
        <family val="3"/>
        <charset val="134"/>
      </rPr>
      <t>车位（个数）</t>
    </r>
  </si>
  <si>
    <r>
      <rPr>
        <sz val="11"/>
        <color rgb="FF000000"/>
        <rFont val="宋体"/>
        <family val="3"/>
        <charset val="134"/>
      </rPr>
      <t>其他</t>
    </r>
  </si>
  <si>
    <r>
      <rPr>
        <sz val="11"/>
        <color rgb="FF000000"/>
        <rFont val="宋体"/>
        <family val="3"/>
        <charset val="134"/>
      </rPr>
      <t>车位</t>
    </r>
    <phoneticPr fontId="2" type="noConversion"/>
  </si>
  <si>
    <r>
      <rPr>
        <sz val="11"/>
        <color rgb="FF000000"/>
        <rFont val="宋体"/>
        <family val="3"/>
        <charset val="134"/>
      </rPr>
      <t>营业税金及附加、增值税附加</t>
    </r>
    <phoneticPr fontId="5" type="noConversion"/>
  </si>
  <si>
    <r>
      <rPr>
        <sz val="11"/>
        <color rgb="FF000000"/>
        <rFont val="宋体"/>
        <family val="3"/>
        <charset val="134"/>
      </rPr>
      <t>管理费用</t>
    </r>
    <phoneticPr fontId="5" type="noConversion"/>
  </si>
  <si>
    <r>
      <t xml:space="preserve">    </t>
    </r>
    <r>
      <rPr>
        <sz val="11"/>
        <color rgb="FF000000"/>
        <rFont val="宋体"/>
        <family val="3"/>
        <charset val="134"/>
      </rPr>
      <t>其中：自持物业建设期管理费用</t>
    </r>
    <phoneticPr fontId="5" type="noConversion"/>
  </si>
  <si>
    <r>
      <rPr>
        <sz val="11"/>
        <color rgb="FF000000"/>
        <rFont val="宋体"/>
        <family val="3"/>
        <charset val="134"/>
      </rPr>
      <t>销售费用</t>
    </r>
    <phoneticPr fontId="5" type="noConversion"/>
  </si>
  <si>
    <r>
      <rPr>
        <sz val="11"/>
        <color rgb="FF000000"/>
        <rFont val="宋体"/>
        <family val="3"/>
        <charset val="134"/>
      </rPr>
      <t>财务费用</t>
    </r>
    <phoneticPr fontId="5" type="noConversion"/>
  </si>
  <si>
    <r>
      <rPr>
        <b/>
        <sz val="11"/>
        <color theme="1"/>
        <rFont val="宋体"/>
        <family val="3"/>
        <charset val="134"/>
      </rPr>
      <t>毛利</t>
    </r>
    <phoneticPr fontId="2" type="noConversion"/>
  </si>
  <si>
    <r>
      <rPr>
        <sz val="11"/>
        <color theme="1"/>
        <rFont val="宋体"/>
        <family val="3"/>
        <charset val="134"/>
      </rPr>
      <t>毛利率</t>
    </r>
    <phoneticPr fontId="2" type="noConversion"/>
  </si>
  <si>
    <r>
      <rPr>
        <sz val="11"/>
        <color rgb="FF000000"/>
        <rFont val="宋体"/>
        <family val="3"/>
        <charset val="134"/>
      </rPr>
      <t>土地增值税</t>
    </r>
    <phoneticPr fontId="5" type="noConversion"/>
  </si>
  <si>
    <r>
      <rPr>
        <sz val="11"/>
        <color rgb="FF000000"/>
        <rFont val="宋体"/>
        <family val="3"/>
        <charset val="134"/>
      </rPr>
      <t>企业所得税</t>
    </r>
    <phoneticPr fontId="5" type="noConversion"/>
  </si>
  <si>
    <r>
      <rPr>
        <b/>
        <sz val="11"/>
        <color theme="1"/>
        <rFont val="宋体"/>
        <family val="3"/>
        <charset val="134"/>
      </rPr>
      <t>净利润</t>
    </r>
    <phoneticPr fontId="2" type="noConversion"/>
  </si>
  <si>
    <r>
      <rPr>
        <sz val="11"/>
        <color theme="1"/>
        <rFont val="宋体"/>
        <family val="3"/>
        <charset val="134"/>
      </rPr>
      <t>净利率</t>
    </r>
    <phoneticPr fontId="2" type="noConversion"/>
  </si>
  <si>
    <t>按成本预算表填写（表间链接）</t>
    <phoneticPr fontId="2" type="noConversion"/>
  </si>
  <si>
    <t>按当期应税所得/可抵扣亏损*适用税率计算（表内计算）</t>
    <phoneticPr fontId="2" type="noConversion"/>
  </si>
  <si>
    <r>
      <rPr>
        <sz val="10"/>
        <color rgb="FF000000"/>
        <rFont val="宋体"/>
        <family val="3"/>
        <charset val="134"/>
      </rPr>
      <t>不含税销售收入</t>
    </r>
    <r>
      <rPr>
        <sz val="10"/>
        <color rgb="FF000000"/>
        <rFont val="Times New Roman"/>
        <family val="1"/>
      </rPr>
      <t>/</t>
    </r>
    <r>
      <rPr>
        <sz val="10"/>
        <color rgb="FF000000"/>
        <rFont val="宋体"/>
        <family val="3"/>
        <charset val="134"/>
      </rPr>
      <t>销售面积（表内计算），需与销售预算表核对相符</t>
    </r>
    <phoneticPr fontId="2" type="noConversion"/>
  </si>
  <si>
    <r>
      <rPr>
        <sz val="10"/>
        <color rgb="FF000000"/>
        <rFont val="宋体"/>
        <family val="3"/>
        <charset val="134"/>
      </rPr>
      <t>销售面积</t>
    </r>
    <r>
      <rPr>
        <sz val="10"/>
        <color rgb="FF000000"/>
        <rFont val="Times New Roman"/>
        <family val="1"/>
      </rPr>
      <t>*</t>
    </r>
    <r>
      <rPr>
        <sz val="10"/>
        <color rgb="FF000000"/>
        <rFont val="宋体"/>
        <family val="3"/>
        <charset val="134"/>
      </rPr>
      <t>单方开发成本（表内计算）</t>
    </r>
    <phoneticPr fontId="2" type="noConversion"/>
  </si>
  <si>
    <t>各业态单方增值额（扣除费用和税金前）（元）：</t>
    <phoneticPr fontId="2" type="noConversion"/>
  </si>
  <si>
    <t xml:space="preserve">地区名称: </t>
  </si>
  <si>
    <t>所属区域:</t>
  </si>
  <si>
    <t>地区</t>
  </si>
  <si>
    <t>检查</t>
    <phoneticPr fontId="2" type="noConversion"/>
  </si>
  <si>
    <t>1.灰色：表链接</t>
    <phoneticPr fontId="2" type="noConversion"/>
  </si>
  <si>
    <r>
      <rPr>
        <sz val="10"/>
        <color rgb="FF000000"/>
        <rFont val="宋体"/>
        <family val="3"/>
        <charset val="134"/>
      </rPr>
      <t>（全周期总额</t>
    </r>
    <r>
      <rPr>
        <sz val="10"/>
        <color rgb="FF000000"/>
        <rFont val="Times New Roman"/>
        <family val="1"/>
      </rPr>
      <t>-</t>
    </r>
    <r>
      <rPr>
        <sz val="10"/>
        <color rgb="FF000000"/>
        <rFont val="宋体"/>
        <family val="3"/>
        <charset val="134"/>
      </rPr>
      <t>期初累计数）</t>
    </r>
    <r>
      <rPr>
        <sz val="10"/>
        <color rgb="FF000000"/>
        <rFont val="Times New Roman"/>
        <family val="1"/>
      </rPr>
      <t>*</t>
    </r>
    <r>
      <rPr>
        <sz val="10"/>
        <color rgb="FF000000"/>
        <rFont val="宋体"/>
        <family val="3"/>
        <charset val="134"/>
      </rPr>
      <t>当期认购面积</t>
    </r>
    <r>
      <rPr>
        <sz val="10"/>
        <color rgb="FF000000"/>
        <rFont val="Times New Roman"/>
        <family val="1"/>
      </rPr>
      <t>/</t>
    </r>
    <r>
      <rPr>
        <sz val="10"/>
        <color rgb="FF000000"/>
        <rFont val="宋体"/>
        <family val="3"/>
        <charset val="134"/>
      </rPr>
      <t>认购面积预算小计（表内计算）</t>
    </r>
    <phoneticPr fontId="2" type="noConversion"/>
  </si>
  <si>
    <r>
      <t>1</t>
    </r>
    <r>
      <rPr>
        <b/>
        <sz val="11"/>
        <rFont val="宋体"/>
        <family val="3"/>
        <charset val="134"/>
      </rPr>
      <t>月</t>
    </r>
    <phoneticPr fontId="2" type="noConversion"/>
  </si>
  <si>
    <r>
      <t>2</t>
    </r>
    <r>
      <rPr>
        <b/>
        <sz val="11"/>
        <rFont val="宋体"/>
        <family val="3"/>
        <charset val="134"/>
      </rPr>
      <t>月</t>
    </r>
    <phoneticPr fontId="2" type="noConversion"/>
  </si>
  <si>
    <r>
      <t>3</t>
    </r>
    <r>
      <rPr>
        <b/>
        <sz val="11"/>
        <rFont val="宋体"/>
        <family val="3"/>
        <charset val="134"/>
      </rPr>
      <t>月</t>
    </r>
    <phoneticPr fontId="2" type="noConversion"/>
  </si>
  <si>
    <r>
      <t>4</t>
    </r>
    <r>
      <rPr>
        <b/>
        <sz val="11"/>
        <rFont val="宋体"/>
        <family val="3"/>
        <charset val="134"/>
      </rPr>
      <t>月</t>
    </r>
    <phoneticPr fontId="2" type="noConversion"/>
  </si>
  <si>
    <r>
      <t>5</t>
    </r>
    <r>
      <rPr>
        <b/>
        <sz val="11"/>
        <rFont val="宋体"/>
        <family val="3"/>
        <charset val="134"/>
      </rPr>
      <t>月</t>
    </r>
    <phoneticPr fontId="2" type="noConversion"/>
  </si>
  <si>
    <r>
      <t>6</t>
    </r>
    <r>
      <rPr>
        <b/>
        <sz val="11"/>
        <rFont val="宋体"/>
        <family val="3"/>
        <charset val="134"/>
      </rPr>
      <t>月</t>
    </r>
    <phoneticPr fontId="2" type="noConversion"/>
  </si>
  <si>
    <r>
      <t>7</t>
    </r>
    <r>
      <rPr>
        <b/>
        <sz val="11"/>
        <rFont val="宋体"/>
        <family val="3"/>
        <charset val="134"/>
      </rPr>
      <t>月</t>
    </r>
    <phoneticPr fontId="2" type="noConversion"/>
  </si>
  <si>
    <r>
      <t>8</t>
    </r>
    <r>
      <rPr>
        <b/>
        <sz val="11"/>
        <rFont val="宋体"/>
        <family val="3"/>
        <charset val="134"/>
      </rPr>
      <t>月</t>
    </r>
    <phoneticPr fontId="2" type="noConversion"/>
  </si>
  <si>
    <r>
      <t>9</t>
    </r>
    <r>
      <rPr>
        <b/>
        <sz val="11"/>
        <rFont val="宋体"/>
        <family val="3"/>
        <charset val="134"/>
      </rPr>
      <t>月</t>
    </r>
    <phoneticPr fontId="2" type="noConversion"/>
  </si>
  <si>
    <r>
      <t>10</t>
    </r>
    <r>
      <rPr>
        <b/>
        <sz val="11"/>
        <rFont val="宋体"/>
        <family val="3"/>
        <charset val="134"/>
      </rPr>
      <t>月</t>
    </r>
    <phoneticPr fontId="2" type="noConversion"/>
  </si>
  <si>
    <r>
      <t>11</t>
    </r>
    <r>
      <rPr>
        <b/>
        <sz val="11"/>
        <rFont val="宋体"/>
        <family val="3"/>
        <charset val="134"/>
      </rPr>
      <t>月</t>
    </r>
    <phoneticPr fontId="2" type="noConversion"/>
  </si>
  <si>
    <r>
      <t>12</t>
    </r>
    <r>
      <rPr>
        <b/>
        <sz val="11"/>
        <rFont val="宋体"/>
        <family val="3"/>
        <charset val="134"/>
      </rPr>
      <t>月</t>
    </r>
    <phoneticPr fontId="2" type="noConversion"/>
  </si>
  <si>
    <r>
      <rPr>
        <sz val="11"/>
        <color rgb="FF000000"/>
        <rFont val="宋体"/>
        <family val="3"/>
        <charset val="134"/>
      </rPr>
      <t>销售回款（不含销项税）</t>
    </r>
  </si>
  <si>
    <r>
      <rPr>
        <sz val="11"/>
        <color rgb="FF000000"/>
        <rFont val="宋体"/>
        <family val="3"/>
        <charset val="134"/>
      </rPr>
      <t>销售回款（销项税）</t>
    </r>
  </si>
  <si>
    <r>
      <rPr>
        <b/>
        <sz val="11"/>
        <color rgb="FF000000"/>
        <rFont val="宋体"/>
        <family val="3"/>
        <charset val="134"/>
      </rPr>
      <t>合计</t>
    </r>
  </si>
  <si>
    <r>
      <rPr>
        <b/>
        <sz val="11"/>
        <color rgb="FF000000"/>
        <rFont val="宋体"/>
        <family val="3"/>
        <charset val="134"/>
      </rPr>
      <t>累计现金流入</t>
    </r>
  </si>
  <si>
    <r>
      <rPr>
        <b/>
        <sz val="11"/>
        <color rgb="FF000000"/>
        <rFont val="宋体"/>
        <family val="3"/>
        <charset val="134"/>
      </rPr>
      <t>现金流出：</t>
    </r>
  </si>
  <si>
    <r>
      <rPr>
        <sz val="11"/>
        <color rgb="FF000000"/>
        <rFont val="宋体"/>
        <family val="3"/>
        <charset val="134"/>
      </rPr>
      <t>土地成本（不含进项税）</t>
    </r>
  </si>
  <si>
    <r>
      <rPr>
        <sz val="11"/>
        <color rgb="FF000000"/>
        <rFont val="宋体"/>
        <family val="3"/>
        <charset val="134"/>
      </rPr>
      <t>土地成本（可抵减销项的税金）</t>
    </r>
  </si>
  <si>
    <r>
      <rPr>
        <sz val="11"/>
        <color rgb="FF000000"/>
        <rFont val="宋体"/>
        <family val="3"/>
        <charset val="134"/>
      </rPr>
      <t>建造成本（不含进项税）</t>
    </r>
  </si>
  <si>
    <r>
      <rPr>
        <sz val="11"/>
        <color rgb="FF000000"/>
        <rFont val="宋体"/>
        <family val="3"/>
        <charset val="134"/>
      </rPr>
      <t>建造成本（进项税）</t>
    </r>
  </si>
  <si>
    <r>
      <rPr>
        <sz val="11"/>
        <color rgb="FF000000"/>
        <rFont val="宋体"/>
        <family val="3"/>
        <charset val="134"/>
      </rPr>
      <t>管理费用</t>
    </r>
  </si>
  <si>
    <r>
      <rPr>
        <sz val="11"/>
        <color rgb="FF000000"/>
        <rFont val="宋体"/>
        <family val="3"/>
        <charset val="134"/>
      </rPr>
      <t>销售费用</t>
    </r>
  </si>
  <si>
    <r>
      <rPr>
        <sz val="11"/>
        <color rgb="FF000000"/>
        <rFont val="宋体"/>
        <family val="3"/>
        <charset val="134"/>
      </rPr>
      <t>财务费用</t>
    </r>
  </si>
  <si>
    <r>
      <rPr>
        <sz val="11"/>
        <color rgb="FF000000"/>
        <rFont val="宋体"/>
        <family val="3"/>
        <charset val="134"/>
      </rPr>
      <t>土地增值税</t>
    </r>
  </si>
  <si>
    <r>
      <rPr>
        <sz val="11"/>
        <color rgb="FF000000"/>
        <rFont val="宋体"/>
        <family val="3"/>
        <charset val="134"/>
      </rPr>
      <t>所得税</t>
    </r>
  </si>
  <si>
    <r>
      <rPr>
        <b/>
        <sz val="11"/>
        <color rgb="FF000000"/>
        <rFont val="宋体"/>
        <family val="3"/>
        <charset val="134"/>
      </rPr>
      <t>累计现金流出</t>
    </r>
  </si>
  <si>
    <r>
      <rPr>
        <b/>
        <sz val="11"/>
        <color rgb="FF000000"/>
        <rFont val="宋体"/>
        <family val="3"/>
        <charset val="134"/>
      </rPr>
      <t>累计净现金流</t>
    </r>
  </si>
  <si>
    <r>
      <t>2</t>
    </r>
    <r>
      <rPr>
        <b/>
        <sz val="11"/>
        <rFont val="宋体"/>
        <family val="3"/>
        <charset val="134"/>
      </rPr>
      <t>月</t>
    </r>
  </si>
  <si>
    <r>
      <t>3</t>
    </r>
    <r>
      <rPr>
        <b/>
        <sz val="11"/>
        <rFont val="宋体"/>
        <family val="3"/>
        <charset val="134"/>
      </rPr>
      <t>月</t>
    </r>
  </si>
  <si>
    <r>
      <t>4</t>
    </r>
    <r>
      <rPr>
        <b/>
        <sz val="11"/>
        <rFont val="宋体"/>
        <family val="3"/>
        <charset val="134"/>
      </rPr>
      <t>月</t>
    </r>
  </si>
  <si>
    <r>
      <t>5</t>
    </r>
    <r>
      <rPr>
        <b/>
        <sz val="11"/>
        <rFont val="宋体"/>
        <family val="3"/>
        <charset val="134"/>
      </rPr>
      <t>月</t>
    </r>
  </si>
  <si>
    <r>
      <t>6</t>
    </r>
    <r>
      <rPr>
        <b/>
        <sz val="11"/>
        <rFont val="宋体"/>
        <family val="3"/>
        <charset val="134"/>
      </rPr>
      <t>月</t>
    </r>
  </si>
  <si>
    <r>
      <t>8</t>
    </r>
    <r>
      <rPr>
        <b/>
        <sz val="11"/>
        <rFont val="宋体"/>
        <family val="3"/>
        <charset val="134"/>
      </rPr>
      <t>月</t>
    </r>
  </si>
  <si>
    <r>
      <t>9</t>
    </r>
    <r>
      <rPr>
        <b/>
        <sz val="11"/>
        <rFont val="宋体"/>
        <family val="3"/>
        <charset val="134"/>
      </rPr>
      <t>月</t>
    </r>
  </si>
  <si>
    <r>
      <t>10</t>
    </r>
    <r>
      <rPr>
        <b/>
        <sz val="11"/>
        <rFont val="宋体"/>
        <family val="3"/>
        <charset val="134"/>
      </rPr>
      <t>月</t>
    </r>
  </si>
  <si>
    <r>
      <t>11</t>
    </r>
    <r>
      <rPr>
        <b/>
        <sz val="11"/>
        <rFont val="宋体"/>
        <family val="3"/>
        <charset val="134"/>
      </rPr>
      <t>月</t>
    </r>
  </si>
  <si>
    <r>
      <t>12</t>
    </r>
    <r>
      <rPr>
        <b/>
        <sz val="11"/>
        <rFont val="宋体"/>
        <family val="3"/>
        <charset val="134"/>
      </rPr>
      <t>月</t>
    </r>
  </si>
  <si>
    <r>
      <rPr>
        <b/>
        <sz val="11"/>
        <color rgb="FF000000"/>
        <rFont val="宋体"/>
        <family val="3"/>
        <charset val="134"/>
      </rPr>
      <t>住宅</t>
    </r>
  </si>
  <si>
    <r>
      <rPr>
        <sz val="11"/>
        <color rgb="FF000000"/>
        <rFont val="宋体"/>
        <family val="3"/>
        <charset val="134"/>
      </rPr>
      <t>类别</t>
    </r>
    <r>
      <rPr>
        <sz val="11"/>
        <color rgb="FF000000"/>
        <rFont val="Times New Roman"/>
        <family val="1"/>
      </rPr>
      <t>1</t>
    </r>
    <phoneticPr fontId="2" type="noConversion"/>
  </si>
  <si>
    <r>
      <rPr>
        <sz val="11"/>
        <color rgb="FF000000"/>
        <rFont val="宋体"/>
        <family val="3"/>
        <charset val="134"/>
      </rPr>
      <t>类别</t>
    </r>
    <r>
      <rPr>
        <sz val="11"/>
        <color rgb="FF000000"/>
        <rFont val="Times New Roman"/>
        <family val="1"/>
      </rPr>
      <t>2</t>
    </r>
    <phoneticPr fontId="2" type="noConversion"/>
  </si>
  <si>
    <r>
      <rPr>
        <b/>
        <sz val="11"/>
        <color rgb="FF000000"/>
        <rFont val="宋体"/>
        <family val="3"/>
        <charset val="134"/>
      </rPr>
      <t>别墅</t>
    </r>
  </si>
  <si>
    <r>
      <rPr>
        <b/>
        <sz val="11"/>
        <color rgb="FF000000"/>
        <rFont val="宋体"/>
        <family val="3"/>
        <charset val="134"/>
      </rPr>
      <t>公寓</t>
    </r>
  </si>
  <si>
    <r>
      <rPr>
        <b/>
        <sz val="11"/>
        <color rgb="FF000000"/>
        <rFont val="宋体"/>
        <family val="3"/>
        <charset val="134"/>
      </rPr>
      <t>写字楼</t>
    </r>
  </si>
  <si>
    <r>
      <rPr>
        <b/>
        <sz val="11"/>
        <color rgb="FF000000"/>
        <rFont val="宋体"/>
        <family val="3"/>
        <charset val="134"/>
      </rPr>
      <t>商业</t>
    </r>
  </si>
  <si>
    <r>
      <rPr>
        <b/>
        <sz val="11"/>
        <color rgb="FF000000"/>
        <rFont val="宋体"/>
        <family val="3"/>
        <charset val="134"/>
      </rPr>
      <t>车位（个数）</t>
    </r>
  </si>
  <si>
    <r>
      <rPr>
        <b/>
        <sz val="11"/>
        <color rgb="FF000000"/>
        <rFont val="宋体"/>
        <family val="3"/>
        <charset val="134"/>
      </rPr>
      <t>其他</t>
    </r>
  </si>
  <si>
    <r>
      <rPr>
        <sz val="11"/>
        <color rgb="FF000000"/>
        <rFont val="宋体"/>
        <family val="3"/>
        <charset val="134"/>
      </rPr>
      <t>合计</t>
    </r>
  </si>
  <si>
    <r>
      <rPr>
        <b/>
        <sz val="11"/>
        <color rgb="FF000000"/>
        <rFont val="宋体"/>
        <family val="3"/>
        <charset val="134"/>
      </rPr>
      <t>住宅</t>
    </r>
    <phoneticPr fontId="2" type="noConversion"/>
  </si>
  <si>
    <r>
      <rPr>
        <b/>
        <sz val="11"/>
        <color rgb="FF000000"/>
        <rFont val="宋体"/>
        <family val="3"/>
        <charset val="134"/>
      </rPr>
      <t>别墅</t>
    </r>
    <phoneticPr fontId="2" type="noConversion"/>
  </si>
  <si>
    <r>
      <rPr>
        <b/>
        <sz val="11"/>
        <color rgb="FF000000"/>
        <rFont val="宋体"/>
        <family val="3"/>
        <charset val="134"/>
      </rPr>
      <t>公寓</t>
    </r>
    <phoneticPr fontId="2" type="noConversion"/>
  </si>
  <si>
    <r>
      <rPr>
        <b/>
        <sz val="11"/>
        <color rgb="FF000000"/>
        <rFont val="宋体"/>
        <family val="3"/>
        <charset val="134"/>
      </rPr>
      <t>写字楼</t>
    </r>
    <phoneticPr fontId="2" type="noConversion"/>
  </si>
  <si>
    <r>
      <rPr>
        <b/>
        <sz val="11"/>
        <color rgb="FF000000"/>
        <rFont val="宋体"/>
        <family val="3"/>
        <charset val="134"/>
      </rPr>
      <t>商业</t>
    </r>
    <phoneticPr fontId="2" type="noConversion"/>
  </si>
  <si>
    <r>
      <rPr>
        <sz val="11"/>
        <color rgb="FF000000"/>
        <rFont val="宋体"/>
        <family val="3"/>
        <charset val="134"/>
      </rPr>
      <t>土地成本</t>
    </r>
  </si>
  <si>
    <r>
      <rPr>
        <sz val="11"/>
        <color rgb="FF000000"/>
        <rFont val="宋体"/>
        <family val="3"/>
        <charset val="134"/>
      </rPr>
      <t>政府地价及相关费用</t>
    </r>
  </si>
  <si>
    <r>
      <rPr>
        <sz val="11"/>
        <color rgb="FF000000"/>
        <rFont val="宋体"/>
        <family val="3"/>
        <charset val="134"/>
      </rPr>
      <t>土地出让金</t>
    </r>
  </si>
  <si>
    <r>
      <rPr>
        <sz val="11"/>
        <color rgb="FF000000"/>
        <rFont val="宋体"/>
        <family val="3"/>
        <charset val="134"/>
      </rPr>
      <t>土地变更用途和超面积补交的地价</t>
    </r>
  </si>
  <si>
    <r>
      <rPr>
        <sz val="11"/>
        <color rgb="FF000000"/>
        <rFont val="宋体"/>
        <family val="3"/>
        <charset val="134"/>
      </rPr>
      <t>征地补偿费</t>
    </r>
  </si>
  <si>
    <r>
      <rPr>
        <sz val="11"/>
        <color rgb="FF000000"/>
        <rFont val="宋体"/>
        <family val="3"/>
        <charset val="134"/>
      </rPr>
      <t>耕地占用税</t>
    </r>
  </si>
  <si>
    <r>
      <rPr>
        <sz val="11"/>
        <color rgb="FF000000"/>
        <rFont val="宋体"/>
        <family val="3"/>
        <charset val="134"/>
      </rPr>
      <t>拆迁补偿费</t>
    </r>
  </si>
  <si>
    <r>
      <rPr>
        <sz val="11"/>
        <color rgb="FF000000"/>
        <rFont val="宋体"/>
        <family val="3"/>
        <charset val="134"/>
      </rPr>
      <t>附加物迁移费</t>
    </r>
  </si>
  <si>
    <r>
      <rPr>
        <sz val="11"/>
        <color rgb="FF000000"/>
        <rFont val="宋体"/>
        <family val="3"/>
        <charset val="134"/>
      </rPr>
      <t>菜田建设费</t>
    </r>
  </si>
  <si>
    <r>
      <rPr>
        <sz val="11"/>
        <color rgb="FF000000"/>
        <rFont val="宋体"/>
        <family val="3"/>
        <charset val="134"/>
      </rPr>
      <t>拆迁管理费</t>
    </r>
  </si>
  <si>
    <r>
      <rPr>
        <sz val="11"/>
        <color rgb="FF000000"/>
        <rFont val="宋体"/>
        <family val="3"/>
        <charset val="134"/>
      </rPr>
      <t>税费</t>
    </r>
  </si>
  <si>
    <r>
      <rPr>
        <sz val="11"/>
        <color rgb="FF000000"/>
        <rFont val="宋体"/>
        <family val="3"/>
        <charset val="134"/>
      </rPr>
      <t>土地出让金契税</t>
    </r>
  </si>
  <si>
    <r>
      <rPr>
        <sz val="11"/>
        <color rgb="FF000000"/>
        <rFont val="宋体"/>
        <family val="3"/>
        <charset val="134"/>
      </rPr>
      <t>土地使用税</t>
    </r>
  </si>
  <si>
    <r>
      <rPr>
        <sz val="11"/>
        <color rgb="FF000000"/>
        <rFont val="宋体"/>
        <family val="3"/>
        <charset val="134"/>
      </rPr>
      <t>合作款项</t>
    </r>
  </si>
  <si>
    <r>
      <rPr>
        <sz val="11"/>
        <color rgb="FF000000"/>
        <rFont val="宋体"/>
        <family val="3"/>
        <charset val="134"/>
      </rPr>
      <t>其它费用</t>
    </r>
  </si>
  <si>
    <r>
      <rPr>
        <sz val="11"/>
        <color rgb="FF000000"/>
        <rFont val="宋体"/>
        <family val="3"/>
        <charset val="134"/>
      </rPr>
      <t>拍卖场地使用费</t>
    </r>
  </si>
  <si>
    <r>
      <rPr>
        <sz val="11"/>
        <color rgb="FF000000"/>
        <rFont val="宋体"/>
        <family val="3"/>
        <charset val="134"/>
      </rPr>
      <t>地块拍卖佣金</t>
    </r>
  </si>
  <si>
    <r>
      <rPr>
        <sz val="11"/>
        <color rgb="FF000000"/>
        <rFont val="宋体"/>
        <family val="3"/>
        <charset val="134"/>
      </rPr>
      <t>在建工程转让</t>
    </r>
  </si>
  <si>
    <r>
      <rPr>
        <sz val="11"/>
        <color rgb="FF000000"/>
        <rFont val="宋体"/>
        <family val="3"/>
        <charset val="134"/>
      </rPr>
      <t>土地垦复金</t>
    </r>
  </si>
  <si>
    <r>
      <rPr>
        <sz val="11"/>
        <color rgb="FF000000"/>
        <rFont val="宋体"/>
        <family val="3"/>
        <charset val="134"/>
      </rPr>
      <t>回建费</t>
    </r>
  </si>
  <si>
    <r>
      <rPr>
        <sz val="11"/>
        <color rgb="FF000000"/>
        <rFont val="宋体"/>
        <family val="3"/>
        <charset val="134"/>
      </rPr>
      <t>植被恢复费</t>
    </r>
  </si>
  <si>
    <r>
      <rPr>
        <sz val="11"/>
        <color rgb="FF000000"/>
        <rFont val="宋体"/>
        <family val="3"/>
        <charset val="134"/>
      </rPr>
      <t>土地产权登记费</t>
    </r>
  </si>
  <si>
    <r>
      <rPr>
        <sz val="11"/>
        <color rgb="FF000000"/>
        <rFont val="宋体"/>
        <family val="3"/>
        <charset val="134"/>
      </rPr>
      <t>其他土地费用</t>
    </r>
  </si>
  <si>
    <r>
      <rPr>
        <sz val="11"/>
        <color rgb="FF000000"/>
        <rFont val="宋体"/>
        <family val="3"/>
        <charset val="134"/>
      </rPr>
      <t>综合价款</t>
    </r>
  </si>
  <si>
    <r>
      <rPr>
        <sz val="11"/>
        <color rgb="FF000000"/>
        <rFont val="宋体"/>
        <family val="3"/>
        <charset val="134"/>
      </rPr>
      <t>工程支出</t>
    </r>
  </si>
  <si>
    <r>
      <rPr>
        <sz val="11"/>
        <color rgb="FF000000"/>
        <rFont val="宋体"/>
        <family val="3"/>
        <charset val="134"/>
      </rPr>
      <t>市政建设配套设施费及其契税</t>
    </r>
  </si>
  <si>
    <r>
      <rPr>
        <sz val="11"/>
        <color rgb="FF000000"/>
        <rFont val="宋体"/>
        <family val="3"/>
        <charset val="134"/>
      </rPr>
      <t>开发前期准备费</t>
    </r>
  </si>
  <si>
    <r>
      <rPr>
        <sz val="11"/>
        <color rgb="FF000000"/>
        <rFont val="宋体"/>
        <family val="3"/>
        <charset val="134"/>
      </rPr>
      <t>咨询费</t>
    </r>
  </si>
  <si>
    <r>
      <rPr>
        <sz val="11"/>
        <color rgb="FF000000"/>
        <rFont val="宋体"/>
        <family val="3"/>
        <charset val="134"/>
      </rPr>
      <t>勘测费</t>
    </r>
  </si>
  <si>
    <r>
      <rPr>
        <sz val="11"/>
        <color rgb="FF000000"/>
        <rFont val="宋体"/>
        <family val="3"/>
        <charset val="134"/>
      </rPr>
      <t>设计费</t>
    </r>
  </si>
  <si>
    <r>
      <rPr>
        <sz val="11"/>
        <color rgb="FF000000"/>
        <rFont val="宋体"/>
        <family val="3"/>
        <charset val="134"/>
      </rPr>
      <t>报批报建费</t>
    </r>
  </si>
  <si>
    <r>
      <rPr>
        <sz val="11"/>
        <color rgb="FF000000"/>
        <rFont val="宋体"/>
        <family val="3"/>
        <charset val="134"/>
      </rPr>
      <t>工程质监费</t>
    </r>
  </si>
  <si>
    <r>
      <rPr>
        <sz val="11"/>
        <color rgb="FF000000"/>
        <rFont val="宋体"/>
        <family val="3"/>
        <charset val="134"/>
      </rPr>
      <t>工程检测费</t>
    </r>
  </si>
  <si>
    <r>
      <rPr>
        <sz val="11"/>
        <color rgb="FF000000"/>
        <rFont val="宋体"/>
        <family val="3"/>
        <charset val="134"/>
      </rPr>
      <t>专项基金</t>
    </r>
  </si>
  <si>
    <r>
      <rPr>
        <sz val="11"/>
        <color rgb="FF000000"/>
        <rFont val="宋体"/>
        <family val="3"/>
        <charset val="134"/>
      </rPr>
      <t>增容费</t>
    </r>
  </si>
  <si>
    <r>
      <rPr>
        <sz val="11"/>
        <color rgb="FF000000"/>
        <rFont val="宋体"/>
        <family val="3"/>
        <charset val="134"/>
      </rPr>
      <t>三通一平费</t>
    </r>
  </si>
  <si>
    <r>
      <rPr>
        <sz val="11"/>
        <color rgb="FF000000"/>
        <rFont val="宋体"/>
        <family val="3"/>
        <charset val="134"/>
      </rPr>
      <t>开发前期费其它费用</t>
    </r>
  </si>
  <si>
    <r>
      <rPr>
        <sz val="11"/>
        <color rgb="FF000000"/>
        <rFont val="宋体"/>
        <family val="3"/>
        <charset val="134"/>
      </rPr>
      <t>后期开发费</t>
    </r>
  </si>
  <si>
    <r>
      <rPr>
        <sz val="11"/>
        <color rgb="FF000000"/>
        <rFont val="宋体"/>
        <family val="3"/>
        <charset val="134"/>
      </rPr>
      <t>物业维修基金（公司承担部分）</t>
    </r>
  </si>
  <si>
    <r>
      <rPr>
        <sz val="11"/>
        <color rgb="FF000000"/>
        <rFont val="宋体"/>
        <family val="3"/>
        <charset val="134"/>
      </rPr>
      <t>竣工办理费</t>
    </r>
  </si>
  <si>
    <r>
      <rPr>
        <sz val="11"/>
        <color rgb="FF000000"/>
        <rFont val="宋体"/>
        <family val="3"/>
        <charset val="134"/>
      </rPr>
      <t>施工现场管理费</t>
    </r>
  </si>
  <si>
    <r>
      <rPr>
        <sz val="11"/>
        <color rgb="FF000000"/>
        <rFont val="宋体"/>
        <family val="3"/>
        <charset val="134"/>
      </rPr>
      <t>基础工程费</t>
    </r>
  </si>
  <si>
    <r>
      <rPr>
        <sz val="11"/>
        <color rgb="FF000000"/>
        <rFont val="宋体"/>
        <family val="3"/>
        <charset val="134"/>
      </rPr>
      <t>基坑支护工程费</t>
    </r>
  </si>
  <si>
    <r>
      <rPr>
        <sz val="11"/>
        <color rgb="FF000000"/>
        <rFont val="宋体"/>
        <family val="3"/>
        <charset val="134"/>
      </rPr>
      <t>桩基础工程费</t>
    </r>
  </si>
  <si>
    <r>
      <rPr>
        <sz val="11"/>
        <color rgb="FF000000"/>
        <rFont val="宋体"/>
        <family val="3"/>
        <charset val="134"/>
      </rPr>
      <t>降水工程费</t>
    </r>
  </si>
  <si>
    <r>
      <rPr>
        <sz val="11"/>
        <color rgb="FF000000"/>
        <rFont val="宋体"/>
        <family val="3"/>
        <charset val="134"/>
      </rPr>
      <t>地基处理工程费</t>
    </r>
  </si>
  <si>
    <r>
      <rPr>
        <sz val="11"/>
        <color rgb="FF000000"/>
        <rFont val="宋体"/>
        <family val="3"/>
        <charset val="134"/>
      </rPr>
      <t>主体建安工程费</t>
    </r>
  </si>
  <si>
    <r>
      <rPr>
        <sz val="11"/>
        <color rgb="FF000000"/>
        <rFont val="宋体"/>
        <family val="3"/>
        <charset val="134"/>
      </rPr>
      <t>土石方工程费</t>
    </r>
  </si>
  <si>
    <r>
      <rPr>
        <sz val="11"/>
        <color rgb="FF000000"/>
        <rFont val="宋体"/>
        <family val="3"/>
        <charset val="134"/>
      </rPr>
      <t>门窗工程费</t>
    </r>
  </si>
  <si>
    <r>
      <rPr>
        <sz val="11"/>
        <color rgb="FF000000"/>
        <rFont val="宋体"/>
        <family val="3"/>
        <charset val="134"/>
      </rPr>
      <t>结构及粗装修工程费合计</t>
    </r>
  </si>
  <si>
    <r>
      <rPr>
        <sz val="11"/>
        <color rgb="FF000000"/>
        <rFont val="宋体"/>
        <family val="3"/>
        <charset val="134"/>
      </rPr>
      <t>室内安装工程费合计</t>
    </r>
  </si>
  <si>
    <r>
      <rPr>
        <sz val="11"/>
        <color rgb="FF000000"/>
        <rFont val="宋体"/>
        <family val="3"/>
        <charset val="134"/>
      </rPr>
      <t>室内安装工程费（公建项目）</t>
    </r>
  </si>
  <si>
    <r>
      <rPr>
        <sz val="11"/>
        <color rgb="FF000000"/>
        <rFont val="宋体"/>
        <family val="3"/>
        <charset val="134"/>
      </rPr>
      <t>给排水工程费</t>
    </r>
  </si>
  <si>
    <r>
      <rPr>
        <sz val="11"/>
        <color rgb="FF000000"/>
        <rFont val="宋体"/>
        <family val="3"/>
        <charset val="134"/>
      </rPr>
      <t>消防水工程费</t>
    </r>
  </si>
  <si>
    <r>
      <rPr>
        <sz val="11"/>
        <color rgb="FF000000"/>
        <rFont val="宋体"/>
        <family val="3"/>
        <charset val="134"/>
      </rPr>
      <t>电气工程费</t>
    </r>
  </si>
  <si>
    <r>
      <rPr>
        <sz val="11"/>
        <color rgb="FF000000"/>
        <rFont val="宋体"/>
        <family val="3"/>
        <charset val="134"/>
      </rPr>
      <t>通风工程费</t>
    </r>
  </si>
  <si>
    <r>
      <rPr>
        <sz val="11"/>
        <color rgb="FF000000"/>
        <rFont val="宋体"/>
        <family val="3"/>
        <charset val="134"/>
      </rPr>
      <t>采暖工程费</t>
    </r>
  </si>
  <si>
    <r>
      <rPr>
        <sz val="11"/>
        <color rgb="FF000000"/>
        <rFont val="宋体"/>
        <family val="3"/>
        <charset val="134"/>
      </rPr>
      <t>机电安装工程费合计（公建项目）</t>
    </r>
  </si>
  <si>
    <r>
      <rPr>
        <sz val="11"/>
        <color rgb="FF000000"/>
        <rFont val="宋体"/>
        <family val="3"/>
        <charset val="134"/>
      </rPr>
      <t>装修工程费</t>
    </r>
  </si>
  <si>
    <r>
      <rPr>
        <sz val="11"/>
        <color rgb="FF000000"/>
        <rFont val="宋体"/>
        <family val="3"/>
        <charset val="134"/>
      </rPr>
      <t>套内装修工程费</t>
    </r>
  </si>
  <si>
    <r>
      <rPr>
        <sz val="11"/>
        <color rgb="FF000000"/>
        <rFont val="宋体"/>
        <family val="3"/>
        <charset val="134"/>
      </rPr>
      <t>电梯前厅及走道装修工程费</t>
    </r>
  </si>
  <si>
    <r>
      <rPr>
        <sz val="11"/>
        <color rgb="FF000000"/>
        <rFont val="宋体"/>
        <family val="3"/>
        <charset val="134"/>
      </rPr>
      <t>大堂精装修工程费</t>
    </r>
  </si>
  <si>
    <r>
      <rPr>
        <sz val="11"/>
        <color rgb="FF000000"/>
        <rFont val="宋体"/>
        <family val="3"/>
        <charset val="134"/>
      </rPr>
      <t>电梯轿厢装修工程费</t>
    </r>
  </si>
  <si>
    <r>
      <rPr>
        <sz val="11"/>
        <color rgb="FF000000"/>
        <rFont val="宋体"/>
        <family val="3"/>
        <charset val="134"/>
      </rPr>
      <t>其他公共部位装修工程费</t>
    </r>
  </si>
  <si>
    <r>
      <rPr>
        <sz val="11"/>
        <color rgb="FF000000"/>
        <rFont val="宋体"/>
        <family val="3"/>
        <charset val="134"/>
      </rPr>
      <t>装修工程费（酒店）</t>
    </r>
  </si>
  <si>
    <r>
      <rPr>
        <sz val="11"/>
        <color rgb="FF000000"/>
        <rFont val="宋体"/>
        <family val="3"/>
        <charset val="134"/>
      </rPr>
      <t>客房区硬装费用</t>
    </r>
  </si>
  <si>
    <r>
      <rPr>
        <sz val="11"/>
        <color rgb="FF000000"/>
        <rFont val="宋体"/>
        <family val="3"/>
        <charset val="134"/>
      </rPr>
      <t>客房区软装费用</t>
    </r>
  </si>
  <si>
    <r>
      <rPr>
        <sz val="11"/>
        <color rgb="FF000000"/>
        <rFont val="宋体"/>
        <family val="3"/>
        <charset val="134"/>
      </rPr>
      <t>公共区硬装费用</t>
    </r>
  </si>
  <si>
    <r>
      <rPr>
        <sz val="11"/>
        <color rgb="FF000000"/>
        <rFont val="宋体"/>
        <family val="3"/>
        <charset val="134"/>
      </rPr>
      <t>公共区软装费用</t>
    </r>
  </si>
  <si>
    <r>
      <rPr>
        <sz val="11"/>
        <color rgb="FF000000"/>
        <rFont val="宋体"/>
        <family val="3"/>
        <charset val="134"/>
      </rPr>
      <t>后勤区硬装费用</t>
    </r>
  </si>
  <si>
    <r>
      <rPr>
        <sz val="11"/>
        <color rgb="FF000000"/>
        <rFont val="宋体"/>
        <family val="3"/>
        <charset val="134"/>
      </rPr>
      <t>后勤区软装费用</t>
    </r>
  </si>
  <si>
    <r>
      <rPr>
        <sz val="11"/>
        <color rgb="FF000000"/>
        <rFont val="宋体"/>
        <family val="3"/>
        <charset val="134"/>
      </rPr>
      <t>装修末端机电工程费（酒店）</t>
    </r>
  </si>
  <si>
    <r>
      <rPr>
        <sz val="11"/>
        <color rgb="FF000000"/>
        <rFont val="宋体"/>
        <family val="3"/>
        <charset val="134"/>
      </rPr>
      <t>客房区末端装修机电工程费</t>
    </r>
  </si>
  <si>
    <r>
      <rPr>
        <sz val="11"/>
        <color rgb="FF000000"/>
        <rFont val="宋体"/>
        <family val="3"/>
        <charset val="134"/>
      </rPr>
      <t>公共区末端装修机电工程费</t>
    </r>
  </si>
  <si>
    <r>
      <rPr>
        <sz val="11"/>
        <color rgb="FF000000"/>
        <rFont val="宋体"/>
        <family val="3"/>
        <charset val="134"/>
      </rPr>
      <t>后勤区末端装修机电工程费</t>
    </r>
  </si>
  <si>
    <r>
      <rPr>
        <sz val="11"/>
        <color rgb="FF000000"/>
        <rFont val="宋体"/>
        <family val="3"/>
        <charset val="134"/>
      </rPr>
      <t>幕墙工程费</t>
    </r>
  </si>
  <si>
    <r>
      <rPr>
        <sz val="11"/>
        <color rgb="FF000000"/>
        <rFont val="宋体"/>
        <family val="3"/>
        <charset val="134"/>
      </rPr>
      <t>其它工程费</t>
    </r>
  </si>
  <si>
    <r>
      <rPr>
        <sz val="11"/>
        <color rgb="FF000000"/>
        <rFont val="宋体"/>
        <family val="3"/>
        <charset val="134"/>
      </rPr>
      <t>白蚁防治工程费</t>
    </r>
  </si>
  <si>
    <r>
      <rPr>
        <sz val="11"/>
        <color rgb="FF000000"/>
        <rFont val="宋体"/>
        <family val="3"/>
        <charset val="134"/>
      </rPr>
      <t>停车场地坪漆工程费</t>
    </r>
  </si>
  <si>
    <r>
      <rPr>
        <sz val="11"/>
        <color rgb="FF000000"/>
        <rFont val="宋体"/>
        <family val="3"/>
        <charset val="134"/>
      </rPr>
      <t>交通划线及指示牌工程费</t>
    </r>
  </si>
  <si>
    <r>
      <rPr>
        <sz val="11"/>
        <color rgb="FF000000"/>
        <rFont val="宋体"/>
        <family val="3"/>
        <charset val="134"/>
      </rPr>
      <t>其他零星工程费</t>
    </r>
  </si>
  <si>
    <r>
      <rPr>
        <sz val="11"/>
        <color rgb="FF000000"/>
        <rFont val="宋体"/>
        <family val="3"/>
        <charset val="134"/>
      </rPr>
      <t>设备安装工程费</t>
    </r>
  </si>
  <si>
    <r>
      <rPr>
        <sz val="11"/>
        <color rgb="FF000000"/>
        <rFont val="宋体"/>
        <family val="3"/>
        <charset val="134"/>
      </rPr>
      <t>空调工程费</t>
    </r>
  </si>
  <si>
    <r>
      <rPr>
        <sz val="11"/>
        <color rgb="FF000000"/>
        <rFont val="宋体"/>
        <family val="3"/>
        <charset val="134"/>
      </rPr>
      <t>消防报警系统费</t>
    </r>
  </si>
  <si>
    <r>
      <rPr>
        <sz val="11"/>
        <color rgb="FF000000"/>
        <rFont val="宋体"/>
        <family val="3"/>
        <charset val="134"/>
      </rPr>
      <t>智能化系统工程费</t>
    </r>
  </si>
  <si>
    <r>
      <rPr>
        <sz val="11"/>
        <color rgb="FF000000"/>
        <rFont val="宋体"/>
        <family val="3"/>
        <charset val="134"/>
      </rPr>
      <t>电梯设备安装费</t>
    </r>
  </si>
  <si>
    <r>
      <rPr>
        <sz val="11"/>
        <color rgb="FF000000"/>
        <rFont val="宋体"/>
        <family val="3"/>
        <charset val="134"/>
      </rPr>
      <t>直饮水工程费</t>
    </r>
  </si>
  <si>
    <r>
      <rPr>
        <sz val="11"/>
        <color rgb="FF000000"/>
        <rFont val="宋体"/>
        <family val="3"/>
        <charset val="134"/>
      </rPr>
      <t>发电机供货及安装费</t>
    </r>
  </si>
  <si>
    <r>
      <rPr>
        <sz val="11"/>
        <color rgb="FF000000"/>
        <rFont val="宋体"/>
        <family val="3"/>
        <charset val="134"/>
      </rPr>
      <t>发电机房环保消防费</t>
    </r>
  </si>
  <si>
    <r>
      <rPr>
        <sz val="11"/>
        <color rgb="FF000000"/>
        <rFont val="宋体"/>
        <family val="3"/>
        <charset val="134"/>
      </rPr>
      <t>擦窗机费用</t>
    </r>
  </si>
  <si>
    <r>
      <rPr>
        <sz val="11"/>
        <color rgb="FF000000"/>
        <rFont val="宋体"/>
        <family val="3"/>
        <charset val="134"/>
      </rPr>
      <t>机械车位费用</t>
    </r>
  </si>
  <si>
    <r>
      <rPr>
        <sz val="11"/>
        <color rgb="FF000000"/>
        <rFont val="宋体"/>
        <family val="3"/>
        <charset val="134"/>
      </rPr>
      <t>卫星及有线电视费</t>
    </r>
  </si>
  <si>
    <r>
      <rPr>
        <sz val="11"/>
        <color rgb="FF000000"/>
        <rFont val="宋体"/>
        <family val="3"/>
        <charset val="134"/>
      </rPr>
      <t>通信网络</t>
    </r>
    <r>
      <rPr>
        <sz val="11"/>
        <color rgb="FF000000"/>
        <rFont val="Times New Roman"/>
        <family val="1"/>
      </rPr>
      <t>(</t>
    </r>
    <r>
      <rPr>
        <sz val="11"/>
        <color rgb="FF000000"/>
        <rFont val="宋体"/>
        <family val="3"/>
        <charset val="134"/>
      </rPr>
      <t>电话</t>
    </r>
    <r>
      <rPr>
        <sz val="11"/>
        <color rgb="FF000000"/>
        <rFont val="Times New Roman"/>
        <family val="1"/>
      </rPr>
      <t>)</t>
    </r>
    <r>
      <rPr>
        <sz val="11"/>
        <color rgb="FF000000"/>
        <rFont val="宋体"/>
        <family val="3"/>
        <charset val="134"/>
      </rPr>
      <t>费</t>
    </r>
  </si>
  <si>
    <r>
      <rPr>
        <sz val="11"/>
        <color rgb="FF000000"/>
        <rFont val="宋体"/>
        <family val="3"/>
        <charset val="134"/>
      </rPr>
      <t>太阳能设备采购及安装费</t>
    </r>
  </si>
  <si>
    <r>
      <rPr>
        <sz val="11"/>
        <color rgb="FF000000"/>
        <rFont val="宋体"/>
        <family val="3"/>
        <charset val="134"/>
      </rPr>
      <t>游泳池及洗浴设备采购费</t>
    </r>
  </si>
  <si>
    <r>
      <t>LED</t>
    </r>
    <r>
      <rPr>
        <sz val="11"/>
        <color rgb="FF000000"/>
        <rFont val="宋体"/>
        <family val="3"/>
        <charset val="134"/>
      </rPr>
      <t>显示屏设备费</t>
    </r>
  </si>
  <si>
    <r>
      <rPr>
        <sz val="11"/>
        <color rgb="FF000000"/>
        <rFont val="宋体"/>
        <family val="3"/>
        <charset val="134"/>
      </rPr>
      <t>其他设备费用</t>
    </r>
  </si>
  <si>
    <r>
      <rPr>
        <sz val="11"/>
        <color rgb="FF000000"/>
        <rFont val="宋体"/>
        <family val="3"/>
        <charset val="134"/>
      </rPr>
      <t>市政工程费</t>
    </r>
  </si>
  <si>
    <r>
      <rPr>
        <sz val="11"/>
        <color rgb="FF000000"/>
        <rFont val="宋体"/>
        <family val="3"/>
        <charset val="134"/>
      </rPr>
      <t>室外给水系统工程费</t>
    </r>
  </si>
  <si>
    <r>
      <rPr>
        <sz val="11"/>
        <color rgb="FF000000"/>
        <rFont val="宋体"/>
        <family val="3"/>
        <charset val="134"/>
      </rPr>
      <t>室外排水系统工程费</t>
    </r>
  </si>
  <si>
    <r>
      <rPr>
        <sz val="11"/>
        <color rgb="FF000000"/>
        <rFont val="宋体"/>
        <family val="3"/>
        <charset val="134"/>
      </rPr>
      <t>室外采暖系统工程费</t>
    </r>
  </si>
  <si>
    <r>
      <rPr>
        <sz val="11"/>
        <color rgb="FF000000"/>
        <rFont val="宋体"/>
        <family val="3"/>
        <charset val="134"/>
      </rPr>
      <t>燃气系统工程费</t>
    </r>
  </si>
  <si>
    <r>
      <rPr>
        <sz val="11"/>
        <color rgb="FF000000"/>
        <rFont val="宋体"/>
        <family val="3"/>
        <charset val="134"/>
      </rPr>
      <t>室外电气及高低压设备费</t>
    </r>
  </si>
  <si>
    <r>
      <rPr>
        <sz val="11"/>
        <color rgb="FF000000"/>
        <rFont val="宋体"/>
        <family val="3"/>
        <charset val="134"/>
      </rPr>
      <t>其它市政工程费</t>
    </r>
  </si>
  <si>
    <r>
      <rPr>
        <sz val="11"/>
        <color rgb="FF000000"/>
        <rFont val="宋体"/>
        <family val="3"/>
        <charset val="134"/>
      </rPr>
      <t>道路工程费（非园林范围）</t>
    </r>
  </si>
  <si>
    <r>
      <rPr>
        <sz val="11"/>
        <color rgb="FF000000"/>
        <rFont val="宋体"/>
        <family val="3"/>
        <charset val="134"/>
      </rPr>
      <t>航空障碍灯工程费</t>
    </r>
  </si>
  <si>
    <r>
      <rPr>
        <sz val="11"/>
        <color rgb="FF000000"/>
        <rFont val="宋体"/>
        <family val="3"/>
        <charset val="134"/>
      </rPr>
      <t>外墙泛光照明工程费</t>
    </r>
  </si>
  <si>
    <r>
      <rPr>
        <sz val="11"/>
        <color rgb="FF000000"/>
        <rFont val="宋体"/>
        <family val="3"/>
        <charset val="134"/>
      </rPr>
      <t>防洪排污工程费</t>
    </r>
  </si>
  <si>
    <r>
      <rPr>
        <sz val="11"/>
        <color rgb="FF000000"/>
        <rFont val="宋体"/>
        <family val="3"/>
        <charset val="134"/>
      </rPr>
      <t>绿化及小区内公建配套费</t>
    </r>
  </si>
  <si>
    <r>
      <rPr>
        <sz val="11"/>
        <color rgb="FF000000"/>
        <rFont val="宋体"/>
        <family val="3"/>
        <charset val="134"/>
      </rPr>
      <t>园林工程费</t>
    </r>
  </si>
  <si>
    <r>
      <rPr>
        <sz val="11"/>
        <color rgb="FF000000"/>
        <rFont val="宋体"/>
        <family val="3"/>
        <charset val="134"/>
      </rPr>
      <t>绿化建设费</t>
    </r>
  </si>
  <si>
    <r>
      <rPr>
        <sz val="11"/>
        <color rgb="FF000000"/>
        <rFont val="宋体"/>
        <family val="3"/>
        <charset val="134"/>
      </rPr>
      <t>园建工程费</t>
    </r>
  </si>
  <si>
    <r>
      <rPr>
        <sz val="11"/>
        <color rgb="FF000000"/>
        <rFont val="宋体"/>
        <family val="3"/>
        <charset val="134"/>
      </rPr>
      <t>配套工程费</t>
    </r>
  </si>
  <si>
    <r>
      <rPr>
        <sz val="11"/>
        <color rgb="FF000000"/>
        <rFont val="宋体"/>
        <family val="3"/>
        <charset val="134"/>
      </rPr>
      <t>配套建筑物费用</t>
    </r>
  </si>
  <si>
    <r>
      <rPr>
        <sz val="11"/>
        <color rgb="FF000000"/>
        <rFont val="宋体"/>
        <family val="3"/>
        <charset val="134"/>
      </rPr>
      <t>销售工程费用</t>
    </r>
  </si>
  <si>
    <r>
      <rPr>
        <sz val="11"/>
        <color rgb="FF000000"/>
        <rFont val="宋体"/>
        <family val="3"/>
        <charset val="134"/>
      </rPr>
      <t>人防工程及设备设施安装费用</t>
    </r>
  </si>
  <si>
    <r>
      <rPr>
        <sz val="11"/>
        <color rgb="FF000000"/>
        <rFont val="宋体"/>
        <family val="3"/>
        <charset val="134"/>
      </rPr>
      <t>配套设施费用</t>
    </r>
  </si>
  <si>
    <r>
      <rPr>
        <sz val="11"/>
        <color rgb="FF000000"/>
        <rFont val="宋体"/>
        <family val="3"/>
        <charset val="134"/>
      </rPr>
      <t>经营性配套建筑物及配套设施费用</t>
    </r>
  </si>
  <si>
    <r>
      <rPr>
        <sz val="11"/>
        <color rgb="FF000000"/>
        <rFont val="宋体"/>
        <family val="3"/>
        <charset val="134"/>
      </rPr>
      <t>期间费用</t>
    </r>
  </si>
  <si>
    <r>
      <rPr>
        <sz val="11"/>
        <color rgb="FF000000"/>
        <rFont val="宋体"/>
        <family val="3"/>
        <charset val="134"/>
      </rPr>
      <t>增值税及附加</t>
    </r>
    <phoneticPr fontId="2" type="noConversion"/>
  </si>
  <si>
    <r>
      <rPr>
        <sz val="11"/>
        <color rgb="FF000000"/>
        <rFont val="宋体"/>
        <family val="3"/>
        <charset val="134"/>
      </rPr>
      <t>土地增值税</t>
    </r>
    <phoneticPr fontId="2" type="noConversion"/>
  </si>
  <si>
    <r>
      <rPr>
        <sz val="11"/>
        <color rgb="FF000000"/>
        <rFont val="宋体"/>
        <family val="3"/>
        <charset val="134"/>
      </rPr>
      <t>企业所得税</t>
    </r>
    <phoneticPr fontId="2" type="noConversion"/>
  </si>
  <si>
    <r>
      <rPr>
        <sz val="11"/>
        <color rgb="FF000000"/>
        <rFont val="宋体"/>
        <family val="3"/>
        <charset val="134"/>
      </rPr>
      <t>合计</t>
    </r>
    <phoneticPr fontId="2" type="noConversion"/>
  </si>
  <si>
    <r>
      <rPr>
        <sz val="11"/>
        <color rgb="FF000000"/>
        <rFont val="宋体"/>
        <family val="3"/>
        <charset val="134"/>
      </rPr>
      <t>增值税附加</t>
    </r>
  </si>
  <si>
    <r>
      <rPr>
        <sz val="11"/>
        <color rgb="FF000000"/>
        <rFont val="宋体"/>
        <family val="3"/>
        <charset val="134"/>
      </rPr>
      <t>企业所得税</t>
    </r>
  </si>
  <si>
    <r>
      <rPr>
        <sz val="11"/>
        <color rgb="FF000000"/>
        <rFont val="宋体"/>
        <family val="3"/>
        <charset val="134"/>
      </rPr>
      <t>房产税</t>
    </r>
  </si>
  <si>
    <r>
      <rPr>
        <sz val="11"/>
        <color rgb="FF000000"/>
        <rFont val="宋体"/>
        <family val="3"/>
        <charset val="134"/>
      </rPr>
      <t>自持住宅</t>
    </r>
  </si>
  <si>
    <r>
      <rPr>
        <sz val="11"/>
        <color rgb="FF000000"/>
        <rFont val="宋体"/>
        <family val="3"/>
        <charset val="134"/>
      </rPr>
      <t>自持商业</t>
    </r>
  </si>
  <si>
    <r>
      <rPr>
        <sz val="11"/>
        <color rgb="FF000000"/>
        <rFont val="宋体"/>
        <family val="3"/>
        <charset val="134"/>
      </rPr>
      <t>自持公寓</t>
    </r>
  </si>
  <si>
    <r>
      <rPr>
        <sz val="11"/>
        <color rgb="FF000000"/>
        <rFont val="宋体"/>
        <family val="3"/>
        <charset val="134"/>
      </rPr>
      <t>自持会所</t>
    </r>
  </si>
  <si>
    <r>
      <rPr>
        <sz val="11"/>
        <color rgb="FF000000"/>
        <rFont val="宋体"/>
        <family val="3"/>
        <charset val="134"/>
      </rPr>
      <t>自持写字楼</t>
    </r>
  </si>
  <si>
    <r>
      <rPr>
        <sz val="11"/>
        <color rgb="FF000000"/>
        <rFont val="宋体"/>
        <family val="3"/>
        <charset val="134"/>
      </rPr>
      <t>自持小学</t>
    </r>
  </si>
  <si>
    <r>
      <rPr>
        <sz val="11"/>
        <color rgb="FF000000"/>
        <rFont val="宋体"/>
        <family val="3"/>
        <charset val="134"/>
      </rPr>
      <t>自持幼儿园</t>
    </r>
  </si>
  <si>
    <r>
      <rPr>
        <sz val="11"/>
        <color rgb="FF000000"/>
        <rFont val="宋体"/>
        <family val="3"/>
        <charset val="134"/>
      </rPr>
      <t>物流园区</t>
    </r>
  </si>
  <si>
    <r>
      <rPr>
        <sz val="11"/>
        <color rgb="FF000000"/>
        <rFont val="宋体"/>
        <family val="3"/>
        <charset val="134"/>
      </rPr>
      <t>租金</t>
    </r>
    <r>
      <rPr>
        <sz val="11"/>
        <color rgb="FF000000"/>
        <rFont val="Times New Roman"/>
        <family val="1"/>
      </rPr>
      <t>/</t>
    </r>
    <r>
      <rPr>
        <sz val="11"/>
        <color rgb="FF000000"/>
        <rFont val="宋体"/>
        <family val="3"/>
        <charset val="134"/>
      </rPr>
      <t>经营金额（万元）</t>
    </r>
    <phoneticPr fontId="2" type="noConversion"/>
  </si>
  <si>
    <r>
      <rPr>
        <sz val="11"/>
        <color rgb="FF000000"/>
        <rFont val="宋体"/>
        <family val="3"/>
        <charset val="134"/>
      </rPr>
      <t>自持酒店</t>
    </r>
  </si>
  <si>
    <r>
      <rPr>
        <sz val="11"/>
        <color rgb="FF000000"/>
        <rFont val="宋体"/>
        <family val="3"/>
        <charset val="134"/>
      </rPr>
      <t>租金</t>
    </r>
    <r>
      <rPr>
        <sz val="11"/>
        <color rgb="FF000000"/>
        <rFont val="Times New Roman"/>
        <family val="1"/>
      </rPr>
      <t>/</t>
    </r>
    <r>
      <rPr>
        <sz val="11"/>
        <color rgb="FF000000"/>
        <rFont val="宋体"/>
        <family val="3"/>
        <charset val="134"/>
      </rPr>
      <t>经营回款金额（万元）</t>
    </r>
    <phoneticPr fontId="2" type="noConversion"/>
  </si>
  <si>
    <r>
      <t xml:space="preserve">  </t>
    </r>
    <r>
      <rPr>
        <sz val="11"/>
        <color rgb="FF000000"/>
        <rFont val="宋体"/>
        <family val="3"/>
        <charset val="134"/>
      </rPr>
      <t>其中：建设期管理费用</t>
    </r>
    <phoneticPr fontId="2" type="noConversion"/>
  </si>
  <si>
    <t>合计</t>
    <phoneticPr fontId="5" type="noConversion"/>
  </si>
  <si>
    <r>
      <rPr>
        <b/>
        <sz val="9"/>
        <color theme="1"/>
        <rFont val="宋体"/>
        <family val="3"/>
        <charset val="134"/>
      </rPr>
      <t>单位：万元</t>
    </r>
  </si>
  <si>
    <t>利润表项目</t>
  </si>
  <si>
    <t>净利润</t>
    <phoneticPr fontId="5" type="noConversion"/>
  </si>
  <si>
    <t>净利率</t>
    <phoneticPr fontId="5" type="noConversion"/>
  </si>
  <si>
    <t>净利润</t>
  </si>
  <si>
    <t>单位：万元</t>
    <phoneticPr fontId="55" type="noConversion"/>
  </si>
  <si>
    <r>
      <rPr>
        <b/>
        <sz val="11"/>
        <color theme="1"/>
        <rFont val="宋体"/>
        <family val="3"/>
        <charset val="134"/>
      </rPr>
      <t>地区</t>
    </r>
    <phoneticPr fontId="55" type="noConversion"/>
  </si>
  <si>
    <r>
      <rPr>
        <b/>
        <sz val="11"/>
        <color theme="1"/>
        <rFont val="宋体"/>
        <family val="3"/>
        <charset val="134"/>
      </rPr>
      <t>楼盘</t>
    </r>
    <phoneticPr fontId="55" type="noConversion"/>
  </si>
  <si>
    <r>
      <rPr>
        <b/>
        <sz val="11"/>
        <color theme="1"/>
        <rFont val="宋体"/>
        <family val="3"/>
        <charset val="134"/>
      </rPr>
      <t>预算</t>
    </r>
    <r>
      <rPr>
        <b/>
        <sz val="11"/>
        <color theme="1"/>
        <rFont val="Arial"/>
        <family val="2"/>
      </rPr>
      <t>-</t>
    </r>
    <r>
      <rPr>
        <b/>
        <sz val="11"/>
        <color theme="1"/>
        <rFont val="宋体"/>
        <family val="3"/>
        <charset val="134"/>
      </rPr>
      <t>实际（</t>
    </r>
    <r>
      <rPr>
        <b/>
        <sz val="11"/>
        <color theme="1"/>
        <rFont val="Arial"/>
        <family val="2"/>
      </rPr>
      <t>D=B-C</t>
    </r>
    <r>
      <rPr>
        <b/>
        <sz val="11"/>
        <color theme="1"/>
        <rFont val="宋体"/>
        <family val="3"/>
        <charset val="134"/>
      </rPr>
      <t>，正数为结余，负数为超支）</t>
    </r>
    <phoneticPr fontId="55" type="noConversion"/>
  </si>
  <si>
    <t>土地成本</t>
    <phoneticPr fontId="55" type="noConversion"/>
  </si>
  <si>
    <t>建造成本</t>
    <phoneticPr fontId="55" type="noConversion"/>
  </si>
  <si>
    <t>工程支出</t>
    <phoneticPr fontId="55" type="noConversion"/>
  </si>
  <si>
    <t>设备安装工程费</t>
    <phoneticPr fontId="55" type="noConversion"/>
  </si>
  <si>
    <t>市政工程费</t>
    <phoneticPr fontId="55" type="noConversion"/>
  </si>
  <si>
    <t>绿化及小区公共配套</t>
    <phoneticPr fontId="55" type="noConversion"/>
  </si>
  <si>
    <t>管理费用</t>
    <phoneticPr fontId="55" type="noConversion"/>
  </si>
  <si>
    <t>销售费用</t>
    <phoneticPr fontId="55" type="noConversion"/>
  </si>
  <si>
    <t>财务费用</t>
    <phoneticPr fontId="55" type="noConversion"/>
  </si>
  <si>
    <t>各项税金</t>
    <phoneticPr fontId="55" type="noConversion"/>
  </si>
  <si>
    <t>成本费用税金小计</t>
    <phoneticPr fontId="55" type="noConversion"/>
  </si>
  <si>
    <t>土地成本</t>
    <phoneticPr fontId="55" type="noConversion"/>
  </si>
  <si>
    <t>建造成本</t>
    <phoneticPr fontId="55" type="noConversion"/>
  </si>
  <si>
    <t>工程支出</t>
    <phoneticPr fontId="55" type="noConversion"/>
  </si>
  <si>
    <t>设备安装工程费</t>
    <phoneticPr fontId="55" type="noConversion"/>
  </si>
  <si>
    <t>市政工程费</t>
    <phoneticPr fontId="55" type="noConversion"/>
  </si>
  <si>
    <t>绿化及小区公共配套</t>
    <phoneticPr fontId="55" type="noConversion"/>
  </si>
  <si>
    <t>管理费用</t>
    <phoneticPr fontId="55" type="noConversion"/>
  </si>
  <si>
    <t>销售费用</t>
    <phoneticPr fontId="55" type="noConversion"/>
  </si>
  <si>
    <t>财务费用</t>
    <phoneticPr fontId="55" type="noConversion"/>
  </si>
  <si>
    <t>各项税金</t>
    <phoneticPr fontId="55" type="noConversion"/>
  </si>
  <si>
    <t>成本费用税金小计</t>
    <phoneticPr fontId="55" type="noConversion"/>
  </si>
  <si>
    <t>土地成本</t>
    <phoneticPr fontId="55" type="noConversion"/>
  </si>
  <si>
    <t>建造成本</t>
    <phoneticPr fontId="55" type="noConversion"/>
  </si>
  <si>
    <t>工程支出</t>
    <phoneticPr fontId="55" type="noConversion"/>
  </si>
  <si>
    <t>设备安装工程费</t>
    <phoneticPr fontId="55" type="noConversion"/>
  </si>
  <si>
    <t>市政工程费</t>
    <phoneticPr fontId="55" type="noConversion"/>
  </si>
  <si>
    <t>绿化及小区公共配套</t>
    <phoneticPr fontId="55" type="noConversion"/>
  </si>
  <si>
    <t>管理费用</t>
    <phoneticPr fontId="55" type="noConversion"/>
  </si>
  <si>
    <t>销售费用</t>
    <phoneticPr fontId="55" type="noConversion"/>
  </si>
  <si>
    <t>财务费用</t>
    <phoneticPr fontId="55" type="noConversion"/>
  </si>
  <si>
    <t>B1</t>
  </si>
  <si>
    <t>B2</t>
  </si>
  <si>
    <t>B3</t>
  </si>
  <si>
    <t>B4</t>
  </si>
  <si>
    <t>B5</t>
  </si>
  <si>
    <t>B6</t>
  </si>
  <si>
    <t>C1</t>
  </si>
  <si>
    <t>C2</t>
  </si>
  <si>
    <t>C3</t>
  </si>
  <si>
    <t>C4</t>
  </si>
  <si>
    <t>C5</t>
  </si>
  <si>
    <t>C6</t>
  </si>
  <si>
    <t>D1=B1-C1</t>
    <phoneticPr fontId="55" type="noConversion"/>
  </si>
  <si>
    <t>D2=B2-C2</t>
    <phoneticPr fontId="55" type="noConversion"/>
  </si>
  <si>
    <t>D3=B3-C3</t>
    <phoneticPr fontId="55" type="noConversion"/>
  </si>
  <si>
    <t>D4=B4-C4</t>
    <phoneticPr fontId="55" type="noConversion"/>
  </si>
  <si>
    <t>D5=B5-C5</t>
    <phoneticPr fontId="55" type="noConversion"/>
  </si>
  <si>
    <t>D6=B6-C6</t>
    <phoneticPr fontId="55" type="noConversion"/>
  </si>
  <si>
    <t>地区</t>
    <phoneticPr fontId="2" type="noConversion"/>
  </si>
  <si>
    <t>项目</t>
    <phoneticPr fontId="2" type="noConversion"/>
  </si>
  <si>
    <t>单位：万元</t>
    <phoneticPr fontId="2" type="noConversion"/>
  </si>
  <si>
    <t>注释</t>
    <phoneticPr fontId="2" type="noConversion"/>
  </si>
  <si>
    <t>全周期预算</t>
    <phoneticPr fontId="2" type="noConversion"/>
  </si>
  <si>
    <t>项目开始累计至今</t>
    <phoneticPr fontId="2" type="noConversion"/>
  </si>
  <si>
    <t>XX地区</t>
    <phoneticPr fontId="2" type="noConversion"/>
  </si>
  <si>
    <t>XX项目</t>
    <phoneticPr fontId="2" type="noConversion"/>
  </si>
  <si>
    <t>销售面积-认购
（平方米）</t>
    <phoneticPr fontId="2" type="noConversion"/>
  </si>
  <si>
    <t>住宅</t>
    <phoneticPr fontId="2" type="noConversion"/>
  </si>
  <si>
    <t>别墅</t>
    <phoneticPr fontId="2" type="noConversion"/>
  </si>
  <si>
    <t>公寓</t>
    <phoneticPr fontId="2" type="noConversion"/>
  </si>
  <si>
    <t>写字楼</t>
    <phoneticPr fontId="2" type="noConversion"/>
  </si>
  <si>
    <t>商业</t>
    <phoneticPr fontId="2" type="noConversion"/>
  </si>
  <si>
    <t>车位(个）</t>
    <phoneticPr fontId="2" type="noConversion"/>
  </si>
  <si>
    <t>其他</t>
    <phoneticPr fontId="2" type="noConversion"/>
  </si>
  <si>
    <t>合计（不含车位和其他）</t>
    <phoneticPr fontId="2" type="noConversion"/>
  </si>
  <si>
    <t>住宅</t>
    <phoneticPr fontId="2" type="noConversion"/>
  </si>
  <si>
    <t>别墅</t>
    <phoneticPr fontId="2" type="noConversion"/>
  </si>
  <si>
    <t>公寓</t>
    <phoneticPr fontId="2" type="noConversion"/>
  </si>
  <si>
    <t>写字楼</t>
    <phoneticPr fontId="2" type="noConversion"/>
  </si>
  <si>
    <t>商业</t>
    <phoneticPr fontId="2" type="noConversion"/>
  </si>
  <si>
    <t>车位（个）</t>
    <phoneticPr fontId="2" type="noConversion"/>
  </si>
  <si>
    <t>其他</t>
    <phoneticPr fontId="2" type="noConversion"/>
  </si>
  <si>
    <t>含税销售金额-认购
（万元）</t>
    <phoneticPr fontId="2" type="noConversion"/>
  </si>
  <si>
    <t>合计</t>
    <phoneticPr fontId="2" type="noConversion"/>
  </si>
  <si>
    <t>利润表</t>
    <phoneticPr fontId="2" type="noConversion"/>
  </si>
  <si>
    <t>开发成本</t>
    <phoneticPr fontId="2" type="noConversion"/>
  </si>
  <si>
    <t>营业税金、增值税附加等(含房产税)</t>
    <phoneticPr fontId="2" type="noConversion"/>
  </si>
  <si>
    <t>管理费用</t>
    <phoneticPr fontId="2" type="noConversion"/>
  </si>
  <si>
    <t>销售费用</t>
    <phoneticPr fontId="2" type="noConversion"/>
  </si>
  <si>
    <t>财务费用</t>
    <phoneticPr fontId="2" type="noConversion"/>
  </si>
  <si>
    <t>开发成本、费用 合计</t>
    <phoneticPr fontId="2" type="noConversion"/>
  </si>
  <si>
    <t>毛利</t>
    <phoneticPr fontId="2" type="noConversion"/>
  </si>
  <si>
    <t>毛利率</t>
    <phoneticPr fontId="2" type="noConversion"/>
  </si>
  <si>
    <t>土地增值税</t>
    <phoneticPr fontId="2" type="noConversion"/>
  </si>
  <si>
    <t>企业所得税</t>
    <phoneticPr fontId="2" type="noConversion"/>
  </si>
  <si>
    <t>净利</t>
    <phoneticPr fontId="2" type="noConversion"/>
  </si>
  <si>
    <t>净利率</t>
    <phoneticPr fontId="2" type="noConversion"/>
  </si>
  <si>
    <t>指标</t>
  </si>
  <si>
    <t>实际比预算增幅</t>
  </si>
  <si>
    <t>车位（个）</t>
  </si>
  <si>
    <t>营业收入</t>
  </si>
  <si>
    <t>营业成本</t>
  </si>
  <si>
    <t>税金及附加</t>
  </si>
  <si>
    <t>管理费用</t>
  </si>
  <si>
    <t>销售费用</t>
  </si>
  <si>
    <t>财务费用</t>
  </si>
  <si>
    <t>土地增值税</t>
  </si>
  <si>
    <t>企业所得税</t>
  </si>
  <si>
    <t>单位：万元</t>
    <phoneticPr fontId="5" type="noConversion"/>
  </si>
  <si>
    <r>
      <t>认购面积</t>
    </r>
    <r>
      <rPr>
        <b/>
        <sz val="12"/>
        <rFont val="华文楷体"/>
        <family val="3"/>
        <charset val="134"/>
      </rPr>
      <t>（平方米）</t>
    </r>
    <phoneticPr fontId="5" type="noConversion"/>
  </si>
  <si>
    <r>
      <t>认购单价</t>
    </r>
    <r>
      <rPr>
        <b/>
        <sz val="12"/>
        <rFont val="华文楷体"/>
        <family val="3"/>
        <charset val="134"/>
      </rPr>
      <t>（元/m</t>
    </r>
    <r>
      <rPr>
        <b/>
        <vertAlign val="superscript"/>
        <sz val="12"/>
        <rFont val="华文楷体"/>
        <family val="3"/>
        <charset val="134"/>
      </rPr>
      <t>2</t>
    </r>
    <r>
      <rPr>
        <b/>
        <sz val="12"/>
        <rFont val="华文楷体"/>
        <family val="3"/>
        <charset val="134"/>
      </rPr>
      <t>，车位按个）</t>
    </r>
    <phoneticPr fontId="5" type="noConversion"/>
  </si>
  <si>
    <t>序号</t>
    <phoneticPr fontId="5" type="noConversion"/>
  </si>
  <si>
    <t>业态</t>
  </si>
  <si>
    <r>
      <t>销售金额-认购</t>
    </r>
    <r>
      <rPr>
        <b/>
        <sz val="12"/>
        <rFont val="华文楷体"/>
        <family val="3"/>
        <charset val="134"/>
      </rPr>
      <t>（含税，万元）</t>
    </r>
    <r>
      <rPr>
        <b/>
        <sz val="13"/>
        <rFont val="华文楷体"/>
        <family val="3"/>
        <charset val="134"/>
      </rPr>
      <t xml:space="preserve">       </t>
    </r>
    <phoneticPr fontId="5" type="noConversion"/>
  </si>
  <si>
    <t>完成率</t>
  </si>
  <si>
    <t>预算</t>
  </si>
  <si>
    <t>实际</t>
  </si>
  <si>
    <t>偏差率</t>
  </si>
  <si>
    <t>合计</t>
  </si>
  <si>
    <t>3月</t>
  </si>
  <si>
    <t>5月</t>
  </si>
  <si>
    <t>6月</t>
  </si>
  <si>
    <t>预算</t>
    <phoneticPr fontId="2" type="noConversion"/>
  </si>
  <si>
    <r>
      <t>2018</t>
    </r>
    <r>
      <rPr>
        <b/>
        <sz val="11"/>
        <color theme="0"/>
        <rFont val="宋体"/>
        <family val="3"/>
        <charset val="134"/>
      </rPr>
      <t>年上半年</t>
    </r>
    <phoneticPr fontId="2" type="noConversion"/>
  </si>
  <si>
    <t>取自销售执行表（表间链接）</t>
    <phoneticPr fontId="2" type="noConversion"/>
  </si>
  <si>
    <t>实际合计</t>
  </si>
  <si>
    <t>实际合计</t>
    <phoneticPr fontId="2" type="noConversion"/>
  </si>
  <si>
    <t>全年</t>
    <phoneticPr fontId="4" type="noConversion"/>
  </si>
  <si>
    <t>项目整体完成情况</t>
    <phoneticPr fontId="4" type="noConversion"/>
  </si>
  <si>
    <t>全周期预算</t>
    <phoneticPr fontId="4" type="noConversion"/>
  </si>
  <si>
    <t>项目开始至今累计实际</t>
    <phoneticPr fontId="4" type="noConversion"/>
  </si>
  <si>
    <t>累计完成率</t>
    <phoneticPr fontId="4" type="noConversion"/>
  </si>
  <si>
    <t>当期完成率</t>
    <phoneticPr fontId="4" type="noConversion"/>
  </si>
  <si>
    <t>当期完成率</t>
    <phoneticPr fontId="2" type="noConversion"/>
  </si>
  <si>
    <t>项目整体完成情况</t>
    <phoneticPr fontId="2" type="noConversion"/>
  </si>
  <si>
    <t>项目开始至今累计实际</t>
    <phoneticPr fontId="2" type="noConversion"/>
  </si>
  <si>
    <t>累计完成率</t>
    <phoneticPr fontId="2" type="noConversion"/>
  </si>
  <si>
    <t>预算</t>
    <phoneticPr fontId="2" type="noConversion"/>
  </si>
  <si>
    <t>实际</t>
    <phoneticPr fontId="2" type="noConversion"/>
  </si>
  <si>
    <t>全年</t>
    <phoneticPr fontId="2" type="noConversion"/>
  </si>
  <si>
    <t>当期完成率</t>
    <phoneticPr fontId="2" type="noConversion"/>
  </si>
  <si>
    <r>
      <t>2018</t>
    </r>
    <r>
      <rPr>
        <b/>
        <sz val="11"/>
        <rFont val="宋体"/>
        <family val="3"/>
        <charset val="134"/>
      </rPr>
      <t>年上半年</t>
    </r>
    <phoneticPr fontId="2" type="noConversion"/>
  </si>
  <si>
    <r>
      <t>2018</t>
    </r>
    <r>
      <rPr>
        <b/>
        <sz val="11"/>
        <rFont val="宋体"/>
        <family val="3"/>
        <charset val="134"/>
      </rPr>
      <t>年下半年</t>
    </r>
    <phoneticPr fontId="2" type="noConversion"/>
  </si>
  <si>
    <r>
      <t>2018</t>
    </r>
    <r>
      <rPr>
        <b/>
        <sz val="11"/>
        <rFont val="宋体"/>
        <family val="3"/>
        <charset val="134"/>
      </rPr>
      <t>年上半年</t>
    </r>
    <phoneticPr fontId="2" type="noConversion"/>
  </si>
  <si>
    <r>
      <t>2018</t>
    </r>
    <r>
      <rPr>
        <b/>
        <sz val="11"/>
        <rFont val="宋体"/>
        <family val="3"/>
        <charset val="134"/>
      </rPr>
      <t>年下半年</t>
    </r>
    <phoneticPr fontId="2" type="noConversion"/>
  </si>
  <si>
    <r>
      <t>1</t>
    </r>
    <r>
      <rPr>
        <b/>
        <sz val="11"/>
        <rFont val="宋体"/>
        <family val="3"/>
        <charset val="134"/>
      </rPr>
      <t>月</t>
    </r>
    <phoneticPr fontId="2" type="noConversion"/>
  </si>
  <si>
    <r>
      <t>2</t>
    </r>
    <r>
      <rPr>
        <b/>
        <sz val="11"/>
        <rFont val="宋体"/>
        <family val="3"/>
        <charset val="134"/>
      </rPr>
      <t>月</t>
    </r>
    <phoneticPr fontId="2" type="noConversion"/>
  </si>
  <si>
    <r>
      <t>3</t>
    </r>
    <r>
      <rPr>
        <b/>
        <sz val="11"/>
        <rFont val="宋体"/>
        <family val="3"/>
        <charset val="134"/>
      </rPr>
      <t>月</t>
    </r>
    <phoneticPr fontId="2" type="noConversion"/>
  </si>
  <si>
    <r>
      <t>4</t>
    </r>
    <r>
      <rPr>
        <b/>
        <sz val="11"/>
        <rFont val="宋体"/>
        <family val="3"/>
        <charset val="134"/>
      </rPr>
      <t>月</t>
    </r>
    <phoneticPr fontId="2" type="noConversion"/>
  </si>
  <si>
    <r>
      <t>5</t>
    </r>
    <r>
      <rPr>
        <b/>
        <sz val="11"/>
        <rFont val="宋体"/>
        <family val="3"/>
        <charset val="134"/>
      </rPr>
      <t>月</t>
    </r>
    <phoneticPr fontId="2" type="noConversion"/>
  </si>
  <si>
    <r>
      <t>6</t>
    </r>
    <r>
      <rPr>
        <b/>
        <sz val="11"/>
        <rFont val="宋体"/>
        <family val="3"/>
        <charset val="134"/>
      </rPr>
      <t>月</t>
    </r>
    <phoneticPr fontId="2" type="noConversion"/>
  </si>
  <si>
    <r>
      <t>7</t>
    </r>
    <r>
      <rPr>
        <b/>
        <sz val="11"/>
        <rFont val="宋体"/>
        <family val="3"/>
        <charset val="134"/>
      </rPr>
      <t>月</t>
    </r>
    <phoneticPr fontId="2" type="noConversion"/>
  </si>
  <si>
    <r>
      <t>8</t>
    </r>
    <r>
      <rPr>
        <b/>
        <sz val="11"/>
        <rFont val="宋体"/>
        <family val="3"/>
        <charset val="134"/>
      </rPr>
      <t>月</t>
    </r>
    <phoneticPr fontId="2" type="noConversion"/>
  </si>
  <si>
    <r>
      <t>9</t>
    </r>
    <r>
      <rPr>
        <b/>
        <sz val="11"/>
        <rFont val="宋体"/>
        <family val="3"/>
        <charset val="134"/>
      </rPr>
      <t>月</t>
    </r>
    <phoneticPr fontId="2" type="noConversion"/>
  </si>
  <si>
    <r>
      <t>10</t>
    </r>
    <r>
      <rPr>
        <b/>
        <sz val="11"/>
        <rFont val="宋体"/>
        <family val="3"/>
        <charset val="134"/>
      </rPr>
      <t>月</t>
    </r>
    <phoneticPr fontId="2" type="noConversion"/>
  </si>
  <si>
    <r>
      <t>11</t>
    </r>
    <r>
      <rPr>
        <b/>
        <sz val="11"/>
        <rFont val="宋体"/>
        <family val="3"/>
        <charset val="134"/>
      </rPr>
      <t>月</t>
    </r>
    <phoneticPr fontId="2" type="noConversion"/>
  </si>
  <si>
    <r>
      <t>12</t>
    </r>
    <r>
      <rPr>
        <b/>
        <sz val="11"/>
        <rFont val="宋体"/>
        <family val="3"/>
        <charset val="134"/>
      </rPr>
      <t>月</t>
    </r>
    <phoneticPr fontId="2" type="noConversion"/>
  </si>
  <si>
    <t>销售执行表（出售）</t>
    <phoneticPr fontId="2" type="noConversion"/>
  </si>
  <si>
    <r>
      <rPr>
        <b/>
        <sz val="11"/>
        <rFont val="宋体"/>
        <family val="3"/>
        <charset val="134"/>
      </rPr>
      <t>内容</t>
    </r>
    <phoneticPr fontId="2" type="noConversion"/>
  </si>
  <si>
    <t>利润执行表（出售）</t>
    <phoneticPr fontId="4" type="noConversion"/>
  </si>
  <si>
    <r>
      <rPr>
        <b/>
        <sz val="11"/>
        <color theme="1"/>
        <rFont val="宋体"/>
        <family val="3"/>
        <charset val="134"/>
      </rPr>
      <t>不含增值税销售收入（万元）：</t>
    </r>
    <phoneticPr fontId="2" type="noConversion"/>
  </si>
  <si>
    <r>
      <rPr>
        <b/>
        <sz val="11"/>
        <rFont val="宋体"/>
        <family val="3"/>
        <charset val="134"/>
      </rPr>
      <t>上半年</t>
    </r>
    <phoneticPr fontId="2" type="noConversion"/>
  </si>
  <si>
    <t>全年</t>
    <phoneticPr fontId="2" type="noConversion"/>
  </si>
  <si>
    <t>2月</t>
  </si>
  <si>
    <t>4月</t>
  </si>
  <si>
    <t>7月</t>
  </si>
  <si>
    <t>8月</t>
  </si>
  <si>
    <t>9月</t>
  </si>
  <si>
    <t>10月</t>
  </si>
  <si>
    <t>11月</t>
  </si>
  <si>
    <t>12月</t>
  </si>
  <si>
    <t>a</t>
    <phoneticPr fontId="2" type="noConversion"/>
  </si>
  <si>
    <t>b</t>
    <phoneticPr fontId="2" type="noConversion"/>
  </si>
  <si>
    <t>c=a+b</t>
    <phoneticPr fontId="2" type="noConversion"/>
  </si>
  <si>
    <t>d</t>
    <phoneticPr fontId="2" type="noConversion"/>
  </si>
  <si>
    <t>2018下半年</t>
    <phoneticPr fontId="2" type="noConversion"/>
  </si>
  <si>
    <t>e=d/c</t>
    <phoneticPr fontId="2" type="noConversion"/>
  </si>
  <si>
    <t>f=c-d</t>
    <phoneticPr fontId="2" type="noConversion"/>
  </si>
  <si>
    <t>g=f</t>
    <phoneticPr fontId="2" type="noConversion"/>
  </si>
  <si>
    <t>h</t>
    <phoneticPr fontId="2" type="noConversion"/>
  </si>
  <si>
    <t>i=g+h</t>
    <phoneticPr fontId="2" type="noConversion"/>
  </si>
  <si>
    <t>j</t>
    <phoneticPr fontId="2" type="noConversion"/>
  </si>
  <si>
    <t>k=j/i</t>
    <phoneticPr fontId="2" type="noConversion"/>
  </si>
  <si>
    <t>l=i-j</t>
    <phoneticPr fontId="2" type="noConversion"/>
  </si>
  <si>
    <t>m=a</t>
    <phoneticPr fontId="2" type="noConversion"/>
  </si>
  <si>
    <t>n=b+h</t>
    <phoneticPr fontId="2" type="noConversion"/>
  </si>
  <si>
    <t>o=c+i</t>
    <phoneticPr fontId="2" type="noConversion"/>
  </si>
  <si>
    <t>p=d+j</t>
    <phoneticPr fontId="2" type="noConversion"/>
  </si>
  <si>
    <t>q=p/o</t>
    <phoneticPr fontId="2" type="noConversion"/>
  </si>
  <si>
    <t>r=o-p</t>
    <phoneticPr fontId="2" type="noConversion"/>
  </si>
  <si>
    <t>s</t>
    <phoneticPr fontId="2" type="noConversion"/>
  </si>
  <si>
    <t>t</t>
    <phoneticPr fontId="2" type="noConversion"/>
  </si>
  <si>
    <t>u=t/s</t>
    <phoneticPr fontId="2" type="noConversion"/>
  </si>
  <si>
    <t>v=s-t</t>
    <phoneticPr fontId="2" type="noConversion"/>
  </si>
  <si>
    <t>累计完成率</t>
    <phoneticPr fontId="2" type="noConversion"/>
  </si>
  <si>
    <r>
      <rPr>
        <b/>
        <sz val="11"/>
        <rFont val="宋体"/>
        <family val="3"/>
        <charset val="134"/>
      </rPr>
      <t>成本控制表（出售）</t>
    </r>
    <phoneticPr fontId="2" type="noConversion"/>
  </si>
  <si>
    <r>
      <t>2018</t>
    </r>
    <r>
      <rPr>
        <b/>
        <sz val="11"/>
        <rFont val="宋体"/>
        <family val="3"/>
        <charset val="134"/>
      </rPr>
      <t>上半年</t>
    </r>
    <phoneticPr fontId="2" type="noConversion"/>
  </si>
  <si>
    <r>
      <t>2018</t>
    </r>
    <r>
      <rPr>
        <b/>
        <sz val="11"/>
        <rFont val="宋体"/>
        <family val="3"/>
        <charset val="134"/>
      </rPr>
      <t>下半年</t>
    </r>
    <phoneticPr fontId="2" type="noConversion"/>
  </si>
  <si>
    <r>
      <rPr>
        <b/>
        <sz val="11"/>
        <rFont val="宋体"/>
        <family val="3"/>
        <charset val="134"/>
      </rPr>
      <t>全年</t>
    </r>
    <phoneticPr fontId="2" type="noConversion"/>
  </si>
  <si>
    <r>
      <rPr>
        <b/>
        <sz val="11"/>
        <rFont val="宋体"/>
        <family val="3"/>
        <charset val="134"/>
      </rPr>
      <t>项目整体成本使用情况</t>
    </r>
    <phoneticPr fontId="2" type="noConversion"/>
  </si>
  <si>
    <r>
      <rPr>
        <b/>
        <sz val="11"/>
        <rFont val="宋体"/>
        <family val="3"/>
        <charset val="134"/>
      </rPr>
      <t>上期预算结余</t>
    </r>
    <phoneticPr fontId="2" type="noConversion"/>
  </si>
  <si>
    <r>
      <rPr>
        <b/>
        <sz val="11"/>
        <rFont val="宋体"/>
        <family val="3"/>
        <charset val="134"/>
      </rPr>
      <t>原当期预算</t>
    </r>
    <phoneticPr fontId="2" type="noConversion"/>
  </si>
  <si>
    <r>
      <rPr>
        <b/>
        <sz val="11"/>
        <rFont val="宋体"/>
        <family val="3"/>
        <charset val="134"/>
      </rPr>
      <t>当期可用预算</t>
    </r>
    <phoneticPr fontId="2" type="noConversion"/>
  </si>
  <si>
    <r>
      <rPr>
        <b/>
        <sz val="11"/>
        <rFont val="宋体"/>
        <family val="3"/>
        <charset val="134"/>
      </rPr>
      <t>当期实际合计</t>
    </r>
    <phoneticPr fontId="2" type="noConversion"/>
  </si>
  <si>
    <r>
      <rPr>
        <b/>
        <sz val="11"/>
        <rFont val="宋体"/>
        <family val="3"/>
        <charset val="134"/>
      </rPr>
      <t>预算使用率</t>
    </r>
    <phoneticPr fontId="2" type="noConversion"/>
  </si>
  <si>
    <r>
      <rPr>
        <b/>
        <sz val="11"/>
        <rFont val="宋体"/>
        <family val="3"/>
        <charset val="134"/>
      </rPr>
      <t>成本结余</t>
    </r>
    <phoneticPr fontId="2" type="noConversion"/>
  </si>
  <si>
    <r>
      <rPr>
        <b/>
        <sz val="11"/>
        <rFont val="宋体"/>
        <family val="3"/>
        <charset val="134"/>
      </rPr>
      <t>状态</t>
    </r>
    <phoneticPr fontId="2" type="noConversion"/>
  </si>
  <si>
    <r>
      <rPr>
        <b/>
        <sz val="11"/>
        <rFont val="宋体"/>
        <family val="3"/>
        <charset val="134"/>
      </rPr>
      <t>上期预算结余</t>
    </r>
    <phoneticPr fontId="2" type="noConversion"/>
  </si>
  <si>
    <r>
      <rPr>
        <b/>
        <sz val="11"/>
        <rFont val="宋体"/>
        <family val="3"/>
        <charset val="134"/>
      </rPr>
      <t>原当期预算</t>
    </r>
    <phoneticPr fontId="2" type="noConversion"/>
  </si>
  <si>
    <r>
      <rPr>
        <b/>
        <sz val="11"/>
        <rFont val="宋体"/>
        <family val="3"/>
        <charset val="134"/>
      </rPr>
      <t>当期可用预算</t>
    </r>
    <phoneticPr fontId="2" type="noConversion"/>
  </si>
  <si>
    <r>
      <t>7</t>
    </r>
    <r>
      <rPr>
        <b/>
        <sz val="11"/>
        <rFont val="宋体"/>
        <family val="3"/>
        <charset val="134"/>
      </rPr>
      <t>月</t>
    </r>
  </si>
  <si>
    <r>
      <rPr>
        <b/>
        <sz val="11"/>
        <rFont val="宋体"/>
        <family val="3"/>
        <charset val="134"/>
      </rPr>
      <t>当期累计</t>
    </r>
    <phoneticPr fontId="2" type="noConversion"/>
  </si>
  <si>
    <r>
      <rPr>
        <b/>
        <sz val="11"/>
        <rFont val="宋体"/>
        <family val="3"/>
        <charset val="134"/>
      </rPr>
      <t>预算使用率</t>
    </r>
    <phoneticPr fontId="2" type="noConversion"/>
  </si>
  <si>
    <r>
      <rPr>
        <b/>
        <sz val="11"/>
        <rFont val="宋体"/>
        <family val="3"/>
        <charset val="134"/>
      </rPr>
      <t>成本结余</t>
    </r>
    <phoneticPr fontId="2" type="noConversion"/>
  </si>
  <si>
    <r>
      <rPr>
        <b/>
        <sz val="11"/>
        <rFont val="宋体"/>
        <family val="3"/>
        <charset val="134"/>
      </rPr>
      <t>状态</t>
    </r>
    <phoneticPr fontId="2" type="noConversion"/>
  </si>
  <si>
    <r>
      <rPr>
        <b/>
        <sz val="11"/>
        <rFont val="宋体"/>
        <family val="3"/>
        <charset val="134"/>
      </rPr>
      <t>上期预算结余</t>
    </r>
    <phoneticPr fontId="2" type="noConversion"/>
  </si>
  <si>
    <r>
      <rPr>
        <b/>
        <sz val="11"/>
        <rFont val="宋体"/>
        <family val="3"/>
        <charset val="134"/>
      </rPr>
      <t>原当期预算</t>
    </r>
    <phoneticPr fontId="2" type="noConversion"/>
  </si>
  <si>
    <r>
      <rPr>
        <b/>
        <sz val="11"/>
        <rFont val="宋体"/>
        <family val="3"/>
        <charset val="134"/>
      </rPr>
      <t>当期可用预算</t>
    </r>
    <phoneticPr fontId="2" type="noConversion"/>
  </si>
  <si>
    <r>
      <rPr>
        <b/>
        <sz val="11"/>
        <rFont val="宋体"/>
        <family val="3"/>
        <charset val="134"/>
      </rPr>
      <t>全周期预算</t>
    </r>
    <phoneticPr fontId="2" type="noConversion"/>
  </si>
  <si>
    <r>
      <rPr>
        <b/>
        <sz val="11"/>
        <rFont val="宋体"/>
        <family val="3"/>
        <charset val="134"/>
      </rPr>
      <t>项目开始至今累计实际</t>
    </r>
    <phoneticPr fontId="2" type="noConversion"/>
  </si>
  <si>
    <r>
      <rPr>
        <b/>
        <sz val="11"/>
        <rFont val="宋体"/>
        <family val="3"/>
        <charset val="134"/>
      </rPr>
      <t>累计使用率</t>
    </r>
    <phoneticPr fontId="2" type="noConversion"/>
  </si>
  <si>
    <r>
      <rPr>
        <sz val="11"/>
        <color rgb="FF000000"/>
        <rFont val="宋体"/>
        <family val="3"/>
        <charset val="134"/>
      </rPr>
      <t>样板房费用</t>
    </r>
  </si>
  <si>
    <t>科目代码</t>
    <phoneticPr fontId="2" type="noConversion"/>
  </si>
  <si>
    <t>成本科目</t>
    <phoneticPr fontId="2" type="noConversion"/>
  </si>
  <si>
    <t>内容</t>
  </si>
  <si>
    <t>当期实际</t>
  </si>
  <si>
    <r>
      <rPr>
        <b/>
        <sz val="11"/>
        <rFont val="宋体"/>
        <family val="3"/>
        <charset val="134"/>
      </rPr>
      <t>现金流量预算执行表（出售）</t>
    </r>
    <phoneticPr fontId="2" type="noConversion"/>
  </si>
  <si>
    <r>
      <rPr>
        <b/>
        <sz val="11"/>
        <rFont val="宋体"/>
        <family val="3"/>
        <charset val="134"/>
      </rPr>
      <t>内容</t>
    </r>
  </si>
  <si>
    <r>
      <rPr>
        <b/>
        <sz val="11"/>
        <rFont val="宋体"/>
        <family val="3"/>
        <charset val="134"/>
      </rPr>
      <t>项目整体完成情况</t>
    </r>
    <phoneticPr fontId="2" type="noConversion"/>
  </si>
  <si>
    <r>
      <rPr>
        <b/>
        <sz val="11"/>
        <rFont val="宋体"/>
        <family val="3"/>
        <charset val="134"/>
      </rPr>
      <t>预算</t>
    </r>
  </si>
  <si>
    <r>
      <rPr>
        <b/>
        <sz val="11"/>
        <rFont val="宋体"/>
        <family val="3"/>
        <charset val="134"/>
      </rPr>
      <t>实际合计</t>
    </r>
  </si>
  <si>
    <r>
      <rPr>
        <b/>
        <sz val="11"/>
        <rFont val="宋体"/>
        <family val="3"/>
        <charset val="134"/>
      </rPr>
      <t>完成率</t>
    </r>
  </si>
  <si>
    <r>
      <rPr>
        <b/>
        <sz val="11"/>
        <rFont val="宋体"/>
        <family val="3"/>
        <charset val="134"/>
      </rPr>
      <t>当期实际</t>
    </r>
  </si>
  <si>
    <r>
      <rPr>
        <b/>
        <sz val="11"/>
        <rFont val="宋体"/>
        <family val="3"/>
        <charset val="134"/>
      </rPr>
      <t>全周期预算</t>
    </r>
    <phoneticPr fontId="2" type="noConversion"/>
  </si>
  <si>
    <r>
      <rPr>
        <b/>
        <sz val="11"/>
        <rFont val="宋体"/>
        <family val="3"/>
        <charset val="134"/>
      </rPr>
      <t>项目开始至今累计实际</t>
    </r>
    <phoneticPr fontId="2" type="noConversion"/>
  </si>
  <si>
    <r>
      <rPr>
        <sz val="11"/>
        <color rgb="FF000000"/>
        <rFont val="宋体"/>
        <family val="3"/>
        <charset val="134"/>
      </rPr>
      <t>租金</t>
    </r>
    <r>
      <rPr>
        <sz val="11"/>
        <color rgb="FF000000"/>
        <rFont val="Times New Roman"/>
        <family val="1"/>
      </rPr>
      <t>/</t>
    </r>
    <r>
      <rPr>
        <sz val="11"/>
        <color rgb="FF000000"/>
        <rFont val="宋体"/>
        <family val="3"/>
        <charset val="134"/>
      </rPr>
      <t>经营收入（不含销项税）</t>
    </r>
  </si>
  <si>
    <r>
      <rPr>
        <sz val="11"/>
        <color rgb="FF000000"/>
        <rFont val="宋体"/>
        <family val="3"/>
        <charset val="134"/>
      </rPr>
      <t>租金</t>
    </r>
    <r>
      <rPr>
        <sz val="11"/>
        <color rgb="FF000000"/>
        <rFont val="Times New Roman"/>
        <family val="1"/>
      </rPr>
      <t>/</t>
    </r>
    <r>
      <rPr>
        <sz val="11"/>
        <color rgb="FF000000"/>
        <rFont val="宋体"/>
        <family val="3"/>
        <charset val="134"/>
      </rPr>
      <t>经营收入（销项税）</t>
    </r>
  </si>
  <si>
    <r>
      <rPr>
        <sz val="11"/>
        <color rgb="FF000000"/>
        <rFont val="宋体"/>
        <family val="3"/>
        <charset val="134"/>
      </rPr>
      <t>增值税及附加</t>
    </r>
    <r>
      <rPr>
        <sz val="11"/>
        <color rgb="FF000000"/>
        <rFont val="Times New Roman"/>
        <family val="1"/>
      </rPr>
      <t>/</t>
    </r>
    <r>
      <rPr>
        <sz val="11"/>
        <color rgb="FF000000"/>
        <rFont val="宋体"/>
        <family val="3"/>
        <charset val="134"/>
      </rPr>
      <t>营业税金及附加</t>
    </r>
    <r>
      <rPr>
        <sz val="11"/>
        <color rgb="FF000000"/>
        <rFont val="Times New Roman"/>
        <family val="1"/>
      </rPr>
      <t>/</t>
    </r>
    <r>
      <rPr>
        <sz val="11"/>
        <color rgb="FF000000"/>
        <rFont val="宋体"/>
        <family val="3"/>
        <charset val="134"/>
      </rPr>
      <t>其他税</t>
    </r>
  </si>
  <si>
    <r>
      <rPr>
        <b/>
        <sz val="11"/>
        <color rgb="FF000000"/>
        <rFont val="宋体"/>
        <family val="3"/>
        <charset val="134"/>
      </rPr>
      <t>现金流入：　</t>
    </r>
  </si>
  <si>
    <t>填表说明</t>
  </si>
  <si>
    <t>项目整体完成情况</t>
    <phoneticPr fontId="2" type="noConversion"/>
  </si>
  <si>
    <t>1月</t>
  </si>
  <si>
    <t>全周期预算</t>
    <phoneticPr fontId="2" type="noConversion"/>
  </si>
  <si>
    <t>项目开始至今累计实际</t>
    <phoneticPr fontId="2" type="noConversion"/>
  </si>
  <si>
    <t xml:space="preserve">收入（含增值税） </t>
  </si>
  <si>
    <t>来自销售预算执行表的认购收入</t>
  </si>
  <si>
    <t>销项税</t>
  </si>
  <si>
    <t>销售收入（不含销项税）</t>
  </si>
  <si>
    <t>开发成本（不含进项税）</t>
  </si>
  <si>
    <t>将成本预算中的开发总成本从开业当年起按30年计提折旧</t>
  </si>
  <si>
    <t>—其中土地溢价</t>
  </si>
  <si>
    <t>增值税附加</t>
  </si>
  <si>
    <t>房产税</t>
  </si>
  <si>
    <t>成本控制表的管理费用剔除建设期部分</t>
  </si>
  <si>
    <t>成本控制表中的财务费用资本化，并从开业当年起按30年计提折旧</t>
  </si>
  <si>
    <t>开发成本、增值税附加及三项费用合计</t>
  </si>
  <si>
    <t>土增税及所得税前利润（按公司标准毛利）</t>
  </si>
  <si>
    <t>按当期利润总额、适用税率计算，应与销售收入匹配</t>
  </si>
  <si>
    <t>净利润率</t>
  </si>
  <si>
    <t>现金流出：</t>
    <phoneticPr fontId="2" type="noConversion"/>
  </si>
  <si>
    <t>2018上半年</t>
    <phoneticPr fontId="2" type="noConversion"/>
  </si>
  <si>
    <r>
      <rPr>
        <b/>
        <sz val="11"/>
        <rFont val="宋体"/>
        <family val="3"/>
        <charset val="134"/>
      </rPr>
      <t>销售预算执行表（自持）</t>
    </r>
    <phoneticPr fontId="2" type="noConversion"/>
  </si>
  <si>
    <r>
      <rPr>
        <b/>
        <sz val="11"/>
        <rFont val="宋体"/>
        <family val="3"/>
        <charset val="134"/>
      </rPr>
      <t>下半年</t>
    </r>
    <phoneticPr fontId="2" type="noConversion"/>
  </si>
  <si>
    <r>
      <rPr>
        <b/>
        <sz val="11"/>
        <rFont val="宋体"/>
        <family val="3"/>
        <charset val="134"/>
      </rPr>
      <t>预算</t>
    </r>
    <phoneticPr fontId="2" type="noConversion"/>
  </si>
  <si>
    <r>
      <rPr>
        <b/>
        <sz val="11"/>
        <rFont val="宋体"/>
        <family val="3"/>
        <charset val="134"/>
      </rPr>
      <t>完成率</t>
    </r>
    <phoneticPr fontId="2" type="noConversion"/>
  </si>
  <si>
    <r>
      <rPr>
        <b/>
        <sz val="11"/>
        <rFont val="宋体"/>
        <family val="3"/>
        <charset val="134"/>
      </rPr>
      <t>预算</t>
    </r>
    <phoneticPr fontId="2" type="noConversion"/>
  </si>
  <si>
    <r>
      <rPr>
        <b/>
        <sz val="11"/>
        <rFont val="宋体"/>
        <family val="3"/>
        <charset val="134"/>
      </rPr>
      <t>完成率</t>
    </r>
    <phoneticPr fontId="2" type="noConversion"/>
  </si>
  <si>
    <r>
      <rPr>
        <b/>
        <sz val="11"/>
        <rFont val="宋体"/>
        <family val="3"/>
        <charset val="134"/>
      </rPr>
      <t>预算</t>
    </r>
    <phoneticPr fontId="2" type="noConversion"/>
  </si>
  <si>
    <r>
      <rPr>
        <sz val="11"/>
        <color rgb="FF000000"/>
        <rFont val="宋体"/>
        <family val="3"/>
        <charset val="134"/>
      </rPr>
      <t>出租</t>
    </r>
    <r>
      <rPr>
        <sz val="11"/>
        <color rgb="FF000000"/>
        <rFont val="Times New Roman"/>
        <family val="1"/>
      </rPr>
      <t>/</t>
    </r>
    <r>
      <rPr>
        <sz val="11"/>
        <color rgb="FF000000"/>
        <rFont val="宋体"/>
        <family val="3"/>
        <charset val="134"/>
      </rPr>
      <t>经营面积（平方米）</t>
    </r>
    <phoneticPr fontId="2" type="noConversion"/>
  </si>
  <si>
    <r>
      <rPr>
        <sz val="11"/>
        <color rgb="FF000000"/>
        <rFont val="宋体"/>
        <family val="3"/>
        <charset val="134"/>
      </rPr>
      <t>自持酒店</t>
    </r>
    <r>
      <rPr>
        <sz val="11"/>
        <color rgb="FF000000"/>
        <rFont val="Times New Roman"/>
        <family val="1"/>
      </rPr>
      <t>(</t>
    </r>
    <r>
      <rPr>
        <sz val="11"/>
        <color rgb="FF000000"/>
        <rFont val="宋体"/>
        <family val="3"/>
        <charset val="134"/>
      </rPr>
      <t>间）</t>
    </r>
    <phoneticPr fontId="2" type="noConversion"/>
  </si>
  <si>
    <r>
      <rPr>
        <sz val="11"/>
        <color rgb="FF000000"/>
        <rFont val="宋体"/>
        <family val="3"/>
        <charset val="134"/>
      </rPr>
      <t>出租</t>
    </r>
    <r>
      <rPr>
        <sz val="11"/>
        <color rgb="FF000000"/>
        <rFont val="Times New Roman"/>
        <family val="1"/>
      </rPr>
      <t>/</t>
    </r>
    <r>
      <rPr>
        <sz val="11"/>
        <color rgb="FF000000"/>
        <rFont val="宋体"/>
        <family val="3"/>
        <charset val="134"/>
      </rPr>
      <t>经营单价（元</t>
    </r>
    <r>
      <rPr>
        <sz val="11"/>
        <color rgb="FF000000"/>
        <rFont val="Times New Roman"/>
        <family val="1"/>
      </rPr>
      <t>/m2/</t>
    </r>
    <r>
      <rPr>
        <sz val="11"/>
        <color rgb="FF000000"/>
        <rFont val="宋体"/>
        <family val="3"/>
        <charset val="134"/>
      </rPr>
      <t>月）（合计栏填写平均单价）</t>
    </r>
    <phoneticPr fontId="2" type="noConversion"/>
  </si>
  <si>
    <r>
      <rPr>
        <b/>
        <sz val="11"/>
        <rFont val="宋体"/>
        <family val="3"/>
        <charset val="134"/>
      </rPr>
      <t>成本控制表（自持）</t>
    </r>
    <phoneticPr fontId="2" type="noConversion"/>
  </si>
  <si>
    <r>
      <rPr>
        <b/>
        <sz val="11"/>
        <rFont val="宋体"/>
        <family val="3"/>
        <charset val="134"/>
      </rPr>
      <t>科目代码</t>
    </r>
    <phoneticPr fontId="2" type="noConversion"/>
  </si>
  <si>
    <r>
      <rPr>
        <b/>
        <sz val="11"/>
        <rFont val="宋体"/>
        <family val="3"/>
        <charset val="134"/>
      </rPr>
      <t>成本科目</t>
    </r>
    <phoneticPr fontId="2" type="noConversion"/>
  </si>
  <si>
    <r>
      <rPr>
        <sz val="11"/>
        <color rgb="FF000000"/>
        <rFont val="宋体"/>
        <family val="3"/>
        <charset val="134"/>
      </rPr>
      <t>各项税金（除</t>
    </r>
    <r>
      <rPr>
        <sz val="11"/>
        <color rgb="FF000000"/>
        <rFont val="Times New Roman"/>
        <family val="1"/>
      </rPr>
      <t>208</t>
    </r>
    <r>
      <rPr>
        <sz val="11"/>
        <color rgb="FF000000"/>
        <rFont val="宋体"/>
        <family val="3"/>
        <charset val="134"/>
      </rPr>
      <t>，</t>
    </r>
    <r>
      <rPr>
        <sz val="11"/>
        <color rgb="FF000000"/>
        <rFont val="Times New Roman"/>
        <family val="1"/>
      </rPr>
      <t>209</t>
    </r>
    <r>
      <rPr>
        <sz val="11"/>
        <color rgb="FF000000"/>
        <rFont val="宋体"/>
        <family val="3"/>
        <charset val="134"/>
      </rPr>
      <t>，</t>
    </r>
    <r>
      <rPr>
        <sz val="11"/>
        <color rgb="FF000000"/>
        <rFont val="Times New Roman"/>
        <family val="1"/>
      </rPr>
      <t>210</t>
    </r>
    <r>
      <rPr>
        <sz val="11"/>
        <color rgb="FF000000"/>
        <rFont val="宋体"/>
        <family val="3"/>
        <charset val="134"/>
      </rPr>
      <t>中各项税之外的杂税）</t>
    </r>
    <phoneticPr fontId="2" type="noConversion"/>
  </si>
  <si>
    <r>
      <t xml:space="preserve">  </t>
    </r>
    <r>
      <rPr>
        <sz val="11"/>
        <color rgb="FF000000"/>
        <rFont val="宋体"/>
        <family val="3"/>
        <charset val="134"/>
      </rPr>
      <t>其中：房产税</t>
    </r>
  </si>
  <si>
    <t>当期合计</t>
    <phoneticPr fontId="2" type="noConversion"/>
  </si>
  <si>
    <t>实际</t>
    <phoneticPr fontId="2" type="noConversion"/>
  </si>
  <si>
    <r>
      <rPr>
        <b/>
        <sz val="11"/>
        <rFont val="宋体"/>
        <family val="3"/>
        <charset val="134"/>
      </rPr>
      <t>现金流量预算执行表（自持）</t>
    </r>
    <phoneticPr fontId="2" type="noConversion"/>
  </si>
  <si>
    <r>
      <t>1</t>
    </r>
    <r>
      <rPr>
        <b/>
        <sz val="11"/>
        <rFont val="宋体"/>
        <family val="3"/>
        <charset val="134"/>
      </rPr>
      <t>月</t>
    </r>
  </si>
  <si>
    <r>
      <rPr>
        <b/>
        <sz val="11"/>
        <rFont val="宋体"/>
        <family val="3"/>
        <charset val="134"/>
      </rPr>
      <t>实际</t>
    </r>
    <phoneticPr fontId="2" type="noConversion"/>
  </si>
  <si>
    <r>
      <rPr>
        <b/>
        <sz val="11"/>
        <rFont val="宋体"/>
        <family val="3"/>
        <charset val="134"/>
      </rPr>
      <t>累计完成率</t>
    </r>
    <phoneticPr fontId="2" type="noConversion"/>
  </si>
  <si>
    <r>
      <rPr>
        <b/>
        <sz val="18"/>
        <rFont val="宋体"/>
        <family val="3"/>
        <charset val="134"/>
      </rPr>
      <t>目录</t>
    </r>
  </si>
  <si>
    <r>
      <rPr>
        <b/>
        <sz val="18"/>
        <rFont val="宋体"/>
        <family val="3"/>
        <charset val="134"/>
      </rPr>
      <t>序号</t>
    </r>
  </si>
  <si>
    <r>
      <rPr>
        <b/>
        <sz val="18"/>
        <rFont val="宋体"/>
        <family val="3"/>
        <charset val="134"/>
      </rPr>
      <t>附表名称</t>
    </r>
  </si>
  <si>
    <r>
      <t>备注：
1、该表不得改动公式，仅需填</t>
    </r>
    <r>
      <rPr>
        <b/>
        <sz val="12"/>
        <color theme="1"/>
        <rFont val="华文楷体"/>
        <family val="3"/>
        <charset val="134"/>
      </rPr>
      <t>D列及F列空白单元格</t>
    </r>
    <r>
      <rPr>
        <sz val="12"/>
        <color theme="1"/>
        <rFont val="华文楷体"/>
        <family val="3"/>
        <charset val="134"/>
      </rPr>
      <t>，且填报数据应与本期相应预算数及执行数一致；
2、该表可作为毛利及净利润变动差异数据分析，但应通过数据变动差异结合业务层面对当期的利润变化进行深入分析；
3、该分析表不考虑项目其他收入。</t>
    </r>
    <phoneticPr fontId="2" type="noConversion"/>
  </si>
  <si>
    <t>合计</t>
    <phoneticPr fontId="2" type="noConversion"/>
  </si>
  <si>
    <r>
      <t>经营指标</t>
    </r>
    <r>
      <rPr>
        <b/>
        <sz val="11"/>
        <color theme="1"/>
        <rFont val="华文楷体"/>
        <family val="3"/>
        <charset val="134"/>
      </rPr>
      <t>（万元）</t>
    </r>
    <phoneticPr fontId="2" type="noConversion"/>
  </si>
  <si>
    <r>
      <rPr>
        <b/>
        <sz val="11"/>
        <color rgb="FF000000"/>
        <rFont val="华文楷体"/>
        <family val="3"/>
        <charset val="134"/>
      </rPr>
      <t>营业成本</t>
    </r>
    <r>
      <rPr>
        <sz val="11"/>
        <color rgb="FF000000"/>
        <rFont val="华文楷体"/>
        <family val="3"/>
        <charset val="134"/>
      </rPr>
      <t>（元）</t>
    </r>
    <phoneticPr fontId="2" type="noConversion"/>
  </si>
  <si>
    <r>
      <rPr>
        <b/>
        <sz val="11"/>
        <color rgb="FF000000"/>
        <rFont val="华文楷体"/>
        <family val="3"/>
        <charset val="134"/>
      </rPr>
      <t>不含增值税</t>
    </r>
    <r>
      <rPr>
        <sz val="11"/>
        <color rgb="FF000000"/>
        <rFont val="华文楷体"/>
        <family val="3"/>
        <charset val="134"/>
      </rPr>
      <t>单方开发成本</t>
    </r>
    <r>
      <rPr>
        <sz val="10"/>
        <color rgb="FF000000"/>
        <rFont val="华文楷体"/>
        <family val="3"/>
        <charset val="134"/>
      </rPr>
      <t>（元/平方米，车位元/个）</t>
    </r>
    <phoneticPr fontId="2" type="noConversion"/>
  </si>
  <si>
    <r>
      <rPr>
        <b/>
        <sz val="11"/>
        <color rgb="FF000000"/>
        <rFont val="华文楷体"/>
        <family val="3"/>
        <charset val="134"/>
      </rPr>
      <t>营业收入</t>
    </r>
    <r>
      <rPr>
        <sz val="11"/>
        <color rgb="FF000000"/>
        <rFont val="华文楷体"/>
        <family val="3"/>
        <charset val="134"/>
      </rPr>
      <t xml:space="preserve">
（元）</t>
    </r>
    <phoneticPr fontId="2" type="noConversion"/>
  </si>
  <si>
    <r>
      <rPr>
        <b/>
        <sz val="11"/>
        <color rgb="FF000000"/>
        <rFont val="华文楷体"/>
        <family val="3"/>
        <charset val="134"/>
      </rPr>
      <t xml:space="preserve">不含税
</t>
    </r>
    <r>
      <rPr>
        <sz val="11"/>
        <color rgb="FF000000"/>
        <rFont val="华文楷体"/>
        <family val="3"/>
        <charset val="134"/>
      </rPr>
      <t xml:space="preserve">销售单价-认购
</t>
    </r>
    <r>
      <rPr>
        <sz val="10"/>
        <color rgb="FF000000"/>
        <rFont val="华文楷体"/>
        <family val="3"/>
        <charset val="134"/>
      </rPr>
      <t>（元/m</t>
    </r>
    <r>
      <rPr>
        <vertAlign val="superscript"/>
        <sz val="10"/>
        <color rgb="FF000000"/>
        <rFont val="华文楷体"/>
        <family val="3"/>
        <charset val="134"/>
      </rPr>
      <t>2</t>
    </r>
    <r>
      <rPr>
        <sz val="10"/>
        <color rgb="FF000000"/>
        <rFont val="华文楷体"/>
        <family val="3"/>
        <charset val="134"/>
      </rPr>
      <t>）</t>
    </r>
    <phoneticPr fontId="2" type="noConversion"/>
  </si>
  <si>
    <t>合计（不含车位和其他）</t>
    <phoneticPr fontId="2" type="noConversion"/>
  </si>
  <si>
    <t>其他</t>
    <phoneticPr fontId="2" type="noConversion"/>
  </si>
  <si>
    <t>车位(个）</t>
    <phoneticPr fontId="2" type="noConversion"/>
  </si>
  <si>
    <t>商业</t>
    <phoneticPr fontId="2" type="noConversion"/>
  </si>
  <si>
    <t>写字楼</t>
    <phoneticPr fontId="2" type="noConversion"/>
  </si>
  <si>
    <t>公寓</t>
    <phoneticPr fontId="2" type="noConversion"/>
  </si>
  <si>
    <t>别墅</t>
    <phoneticPr fontId="2" type="noConversion"/>
  </si>
  <si>
    <t>住宅</t>
    <phoneticPr fontId="2" type="noConversion"/>
  </si>
  <si>
    <t>销售面积-认购
（平方米）</t>
    <phoneticPr fontId="2" type="noConversion"/>
  </si>
  <si>
    <t>住宅</t>
    <phoneticPr fontId="2" type="noConversion"/>
  </si>
  <si>
    <r>
      <t xml:space="preserve">销售面积-认购
</t>
    </r>
    <r>
      <rPr>
        <sz val="10"/>
        <color rgb="FF000000"/>
        <rFont val="华文楷体"/>
        <family val="3"/>
        <charset val="134"/>
      </rPr>
      <t>（平方米）</t>
    </r>
    <phoneticPr fontId="2" type="noConversion"/>
  </si>
  <si>
    <t>I</t>
    <phoneticPr fontId="5" type="noConversion"/>
  </si>
  <si>
    <t>H</t>
    <phoneticPr fontId="5" type="noConversion"/>
  </si>
  <si>
    <t>G=(C-A)或(H+I)</t>
    <phoneticPr fontId="5" type="noConversion"/>
  </si>
  <si>
    <t>F=G/A</t>
    <phoneticPr fontId="2" type="noConversion"/>
  </si>
  <si>
    <t>E=D-B</t>
    <phoneticPr fontId="2" type="noConversion"/>
  </si>
  <si>
    <t>D</t>
    <phoneticPr fontId="5" type="noConversion"/>
  </si>
  <si>
    <t>C</t>
    <phoneticPr fontId="5" type="noConversion"/>
  </si>
  <si>
    <t>B</t>
    <phoneticPr fontId="5" type="noConversion"/>
  </si>
  <si>
    <t>A</t>
    <phoneticPr fontId="5" type="noConversion"/>
  </si>
  <si>
    <t>G=F/A</t>
    <phoneticPr fontId="5" type="noConversion"/>
  </si>
  <si>
    <t>F=C-A</t>
    <phoneticPr fontId="5" type="noConversion"/>
  </si>
  <si>
    <t>E=D-B</t>
    <phoneticPr fontId="5" type="noConversion"/>
  </si>
  <si>
    <t>其中2：销售单价（单方成本）差异对收入（总成本）的影响</t>
    <phoneticPr fontId="5" type="noConversion"/>
  </si>
  <si>
    <t>其中1：销售结构（面积）差异对收入或总成本的影响</t>
    <phoneticPr fontId="5" type="noConversion"/>
  </si>
  <si>
    <t>销售收入（总成本）实际与预算差异</t>
    <phoneticPr fontId="5" type="noConversion"/>
  </si>
  <si>
    <t>实际与预算
占比差异</t>
    <phoneticPr fontId="2" type="noConversion"/>
  </si>
  <si>
    <t>占本期实际比例/毛利率</t>
    <phoneticPr fontId="5" type="noConversion"/>
  </si>
  <si>
    <t>本期实际
执行数</t>
    <phoneticPr fontId="5" type="noConversion"/>
  </si>
  <si>
    <t>占本期预算比例/毛利率</t>
    <phoneticPr fontId="5" type="noConversion"/>
  </si>
  <si>
    <t>本期预算</t>
    <phoneticPr fontId="5" type="noConversion"/>
  </si>
  <si>
    <t>项目</t>
    <phoneticPr fontId="2" type="noConversion"/>
  </si>
  <si>
    <t>实际比预算增幅</t>
    <phoneticPr fontId="5" type="noConversion"/>
  </si>
  <si>
    <t>实际比预算增减额</t>
    <phoneticPr fontId="5" type="noConversion"/>
  </si>
  <si>
    <t>占收入比例的增减变化</t>
    <phoneticPr fontId="5" type="noConversion"/>
  </si>
  <si>
    <t>占实际
收入比例</t>
    <phoneticPr fontId="5" type="noConversion"/>
  </si>
  <si>
    <r>
      <t xml:space="preserve">本期实际执行数
</t>
    </r>
    <r>
      <rPr>
        <sz val="12"/>
        <color theme="1"/>
        <rFont val="华文楷体"/>
        <family val="3"/>
        <charset val="134"/>
      </rPr>
      <t>（该列需填写）</t>
    </r>
    <phoneticPr fontId="5" type="noConversion"/>
  </si>
  <si>
    <t>占预算收入比例</t>
    <phoneticPr fontId="5" type="noConversion"/>
  </si>
  <si>
    <r>
      <t xml:space="preserve">本期预算
</t>
    </r>
    <r>
      <rPr>
        <sz val="12"/>
        <color theme="1"/>
        <rFont val="华文楷体"/>
        <family val="3"/>
        <charset val="134"/>
      </rPr>
      <t>（该列需填写）</t>
    </r>
    <phoneticPr fontId="5" type="noConversion"/>
  </si>
  <si>
    <t>本表自动生成，不需要填写。供毛利变动分析参考。</t>
    <phoneticPr fontId="2" type="noConversion"/>
  </si>
  <si>
    <t>单位：人民币万元</t>
    <phoneticPr fontId="2" type="noConversion"/>
  </si>
  <si>
    <t>销售结构（面积）、单价、单方成本差异对收入、总成本及毛利影响分析表</t>
    <phoneticPr fontId="2" type="noConversion"/>
  </si>
  <si>
    <t>基本情况及利润结构分析表</t>
    <phoneticPr fontId="5" type="noConversion"/>
  </si>
  <si>
    <t>2018年上半年</t>
    <phoneticPr fontId="2" type="noConversion"/>
  </si>
  <si>
    <t>预算数</t>
    <phoneticPr fontId="2" type="noConversion"/>
  </si>
  <si>
    <t>1月</t>
    <phoneticPr fontId="2" type="noConversion"/>
  </si>
  <si>
    <t>实际数</t>
    <phoneticPr fontId="2" type="noConversion"/>
  </si>
  <si>
    <t>累计完成率</t>
    <phoneticPr fontId="2" type="noConversion"/>
  </si>
  <si>
    <t>上半年实际</t>
  </si>
  <si>
    <t>会计期间：</t>
    <phoneticPr fontId="2" type="noConversion"/>
  </si>
  <si>
    <t>2018年</t>
    <phoneticPr fontId="2" type="noConversion"/>
  </si>
  <si>
    <t>会计期间：2018</t>
    <phoneticPr fontId="5" type="noConversion"/>
  </si>
  <si>
    <t>上半年预算</t>
    <phoneticPr fontId="5" type="noConversion"/>
  </si>
  <si>
    <t>XX地区全面预算执行表</t>
    <phoneticPr fontId="2" type="noConversion"/>
  </si>
  <si>
    <t>会计期间：</t>
    <phoneticPr fontId="2" type="noConversion"/>
  </si>
  <si>
    <r>
      <t>1</t>
    </r>
    <r>
      <rPr>
        <b/>
        <sz val="9"/>
        <color theme="1"/>
        <rFont val="宋体"/>
        <family val="3"/>
        <charset val="134"/>
      </rPr>
      <t>月</t>
    </r>
    <phoneticPr fontId="5" type="noConversion"/>
  </si>
  <si>
    <r>
      <t>2</t>
    </r>
    <r>
      <rPr>
        <b/>
        <sz val="9"/>
        <color theme="1"/>
        <rFont val="宋体"/>
        <family val="3"/>
        <charset val="134"/>
      </rPr>
      <t>月</t>
    </r>
    <phoneticPr fontId="5" type="noConversion"/>
  </si>
  <si>
    <r>
      <t>3</t>
    </r>
    <r>
      <rPr>
        <b/>
        <sz val="9"/>
        <color theme="1"/>
        <rFont val="宋体"/>
        <family val="3"/>
        <charset val="134"/>
      </rPr>
      <t>月</t>
    </r>
    <phoneticPr fontId="5" type="noConversion"/>
  </si>
  <si>
    <r>
      <t>4</t>
    </r>
    <r>
      <rPr>
        <b/>
        <sz val="9"/>
        <color theme="1"/>
        <rFont val="宋体"/>
        <family val="3"/>
        <charset val="134"/>
      </rPr>
      <t>月</t>
    </r>
    <phoneticPr fontId="5" type="noConversion"/>
  </si>
  <si>
    <r>
      <t>5</t>
    </r>
    <r>
      <rPr>
        <b/>
        <sz val="9"/>
        <color theme="1"/>
        <rFont val="宋体"/>
        <family val="3"/>
        <charset val="134"/>
      </rPr>
      <t>月</t>
    </r>
    <phoneticPr fontId="5" type="noConversion"/>
  </si>
  <si>
    <r>
      <t>6</t>
    </r>
    <r>
      <rPr>
        <b/>
        <sz val="9"/>
        <color theme="1"/>
        <rFont val="宋体"/>
        <family val="3"/>
        <charset val="134"/>
      </rPr>
      <t>月</t>
    </r>
    <phoneticPr fontId="5" type="noConversion"/>
  </si>
  <si>
    <t>净利润和净利率分析表（出售）</t>
    <phoneticPr fontId="2" type="noConversion"/>
  </si>
  <si>
    <t>收入成本汇总表——出售物业</t>
    <phoneticPr fontId="55" type="noConversion"/>
  </si>
  <si>
    <t>合计</t>
    <phoneticPr fontId="2" type="noConversion"/>
  </si>
  <si>
    <t>当期完成率</t>
    <phoneticPr fontId="2" type="noConversion"/>
  </si>
  <si>
    <t>销售执行情况分析表</t>
    <phoneticPr fontId="2" type="noConversion"/>
  </si>
  <si>
    <r>
      <rPr>
        <b/>
        <sz val="11"/>
        <rFont val="宋体"/>
        <family val="3"/>
        <charset val="134"/>
      </rPr>
      <t>填表说明</t>
    </r>
    <phoneticPr fontId="2" type="noConversion"/>
  </si>
  <si>
    <t>应与预算表核对相符</t>
    <phoneticPr fontId="2" type="noConversion"/>
  </si>
  <si>
    <t>（以下数字为示范，可自行删除，根据实际情况填写）</t>
    <phoneticPr fontId="2" type="noConversion"/>
  </si>
  <si>
    <r>
      <t xml:space="preserve">2017.12.31 </t>
    </r>
    <r>
      <rPr>
        <b/>
        <sz val="11"/>
        <color rgb="FFFF0000"/>
        <rFont val="宋体"/>
        <family val="3"/>
        <charset val="134"/>
      </rPr>
      <t>成本结余</t>
    </r>
    <phoneticPr fontId="2" type="noConversion"/>
  </si>
  <si>
    <r>
      <rPr>
        <b/>
        <sz val="11"/>
        <color rgb="FFFF0000"/>
        <rFont val="宋体"/>
        <family val="3"/>
        <charset val="134"/>
      </rPr>
      <t>原责任书上</t>
    </r>
    <r>
      <rPr>
        <b/>
        <sz val="11"/>
        <color rgb="FFFF0000"/>
        <rFont val="Times New Roman"/>
        <family val="1"/>
      </rPr>
      <t>2018</t>
    </r>
    <r>
      <rPr>
        <b/>
        <sz val="11"/>
        <color rgb="FFFF0000"/>
        <rFont val="宋体"/>
        <family val="3"/>
        <charset val="134"/>
      </rPr>
      <t>年上半年预算</t>
    </r>
    <phoneticPr fontId="2" type="noConversion"/>
  </si>
  <si>
    <t>期初数</t>
    <phoneticPr fontId="2" type="noConversion"/>
  </si>
  <si>
    <r>
      <t>管理费用</t>
    </r>
    <r>
      <rPr>
        <sz val="11"/>
        <color rgb="FFFF0000"/>
        <rFont val="宋体"/>
        <family val="3"/>
        <charset val="134"/>
      </rPr>
      <t>（不含各项杂税）</t>
    </r>
    <phoneticPr fontId="2" type="noConversion"/>
  </si>
  <si>
    <r>
      <rPr>
        <sz val="9"/>
        <color rgb="FFFF0000"/>
        <rFont val="宋体"/>
        <family val="3"/>
        <charset val="134"/>
      </rPr>
      <t>各项杂税（除</t>
    </r>
    <r>
      <rPr>
        <sz val="9"/>
        <color rgb="FFFF0000"/>
        <rFont val="Times New Roman"/>
        <family val="1"/>
      </rPr>
      <t>208,209,210</t>
    </r>
    <r>
      <rPr>
        <sz val="9"/>
        <color rgb="FFFF0000"/>
        <rFont val="宋体"/>
        <family val="3"/>
        <charset val="134"/>
      </rPr>
      <t>之外的各项杂税；不含土地使用税；含印花税，车船使用税，防洪费等等杂税，该等杂税不能放管理费用中）</t>
    </r>
    <phoneticPr fontId="2" type="noConversion"/>
  </si>
  <si>
    <t>利润预算执行表（自持）-折现口径</t>
    <phoneticPr fontId="2" type="noConversion"/>
  </si>
  <si>
    <t>地区</t>
    <phoneticPr fontId="2" type="noConversion"/>
  </si>
  <si>
    <t>项目</t>
    <phoneticPr fontId="2" type="noConversion"/>
  </si>
  <si>
    <t>来自销售执行表</t>
    <phoneticPr fontId="2" type="noConversion"/>
  </si>
  <si>
    <t>来自表2.5</t>
    <phoneticPr fontId="2" type="noConversion"/>
  </si>
  <si>
    <t>检查</t>
    <phoneticPr fontId="2" type="noConversion"/>
  </si>
  <si>
    <t>检查-净利率</t>
    <phoneticPr fontId="2" type="noConversion"/>
  </si>
  <si>
    <t>检查-销售额</t>
    <phoneticPr fontId="2" type="noConversion"/>
  </si>
  <si>
    <t>纯毛利（收入-成本）</t>
    <phoneticPr fontId="5" type="noConversion"/>
  </si>
  <si>
    <r>
      <rPr>
        <b/>
        <sz val="11"/>
        <color rgb="FF000000"/>
        <rFont val="华文楷体"/>
        <family val="3"/>
        <charset val="134"/>
      </rPr>
      <t>纯毛利
=</t>
    </r>
    <r>
      <rPr>
        <sz val="11"/>
        <color rgb="FF000000"/>
        <rFont val="华文楷体"/>
        <family val="3"/>
        <charset val="134"/>
      </rPr>
      <t>收入-成本（元）</t>
    </r>
    <phoneticPr fontId="2" type="noConversion"/>
  </si>
  <si>
    <r>
      <rPr>
        <u/>
        <sz val="18"/>
        <color theme="10"/>
        <rFont val="宋体"/>
        <family val="3"/>
        <charset val="134"/>
      </rPr>
      <t>表</t>
    </r>
    <r>
      <rPr>
        <u/>
        <sz val="18"/>
        <color theme="10"/>
        <rFont val="Times New Roman"/>
        <family val="1"/>
      </rPr>
      <t xml:space="preserve">2.1 </t>
    </r>
    <r>
      <rPr>
        <u/>
        <sz val="18"/>
        <color theme="10"/>
        <rFont val="宋体"/>
        <family val="3"/>
        <charset val="134"/>
      </rPr>
      <t>出售物业预算执行总表</t>
    </r>
  </si>
  <si>
    <r>
      <rPr>
        <u/>
        <sz val="18"/>
        <color theme="10"/>
        <rFont val="宋体"/>
        <family val="3"/>
        <charset val="134"/>
      </rPr>
      <t>表</t>
    </r>
    <r>
      <rPr>
        <u/>
        <sz val="18"/>
        <color theme="10"/>
        <rFont val="Times New Roman"/>
        <family val="1"/>
      </rPr>
      <t xml:space="preserve">2.2 </t>
    </r>
    <r>
      <rPr>
        <u/>
        <sz val="18"/>
        <color theme="10"/>
        <rFont val="宋体"/>
        <family val="3"/>
        <charset val="134"/>
      </rPr>
      <t>净利润和净利率分析表（出售）</t>
    </r>
  </si>
  <si>
    <r>
      <rPr>
        <u/>
        <sz val="18"/>
        <color theme="10"/>
        <rFont val="宋体"/>
        <family val="3"/>
        <charset val="134"/>
      </rPr>
      <t>表</t>
    </r>
    <r>
      <rPr>
        <u/>
        <sz val="18"/>
        <color theme="10"/>
        <rFont val="Times New Roman"/>
        <family val="1"/>
      </rPr>
      <t xml:space="preserve">2.3 </t>
    </r>
    <r>
      <rPr>
        <u/>
        <sz val="18"/>
        <color theme="10"/>
        <rFont val="宋体"/>
        <family val="3"/>
        <charset val="134"/>
      </rPr>
      <t>收入成本汇总表</t>
    </r>
    <r>
      <rPr>
        <u/>
        <sz val="18"/>
        <color theme="10"/>
        <rFont val="Times New Roman"/>
        <family val="1"/>
      </rPr>
      <t>-</t>
    </r>
    <r>
      <rPr>
        <u/>
        <sz val="18"/>
        <color theme="10"/>
        <rFont val="宋体"/>
        <family val="3"/>
        <charset val="134"/>
      </rPr>
      <t>出售</t>
    </r>
    <phoneticPr fontId="2" type="noConversion"/>
  </si>
  <si>
    <r>
      <rPr>
        <u/>
        <sz val="18"/>
        <color theme="10"/>
        <rFont val="宋体"/>
        <family val="3"/>
        <charset val="134"/>
      </rPr>
      <t>表</t>
    </r>
    <r>
      <rPr>
        <u/>
        <sz val="18"/>
        <color theme="10"/>
        <rFont val="Times New Roman"/>
        <family val="1"/>
      </rPr>
      <t xml:space="preserve">2.3.1 </t>
    </r>
    <r>
      <rPr>
        <u/>
        <sz val="18"/>
        <color theme="10"/>
        <rFont val="宋体"/>
        <family val="3"/>
        <charset val="134"/>
      </rPr>
      <t>成本汇总表</t>
    </r>
    <r>
      <rPr>
        <u/>
        <sz val="18"/>
        <color theme="10"/>
        <rFont val="Times New Roman"/>
        <family val="1"/>
      </rPr>
      <t>-</t>
    </r>
    <r>
      <rPr>
        <u/>
        <sz val="18"/>
        <color theme="10"/>
        <rFont val="宋体"/>
        <family val="3"/>
        <charset val="134"/>
      </rPr>
      <t>自持</t>
    </r>
  </si>
  <si>
    <r>
      <rPr>
        <u/>
        <sz val="18"/>
        <color theme="10"/>
        <rFont val="宋体"/>
        <family val="3"/>
        <charset val="134"/>
      </rPr>
      <t>表</t>
    </r>
    <r>
      <rPr>
        <u/>
        <sz val="18"/>
        <color theme="10"/>
        <rFont val="Times New Roman"/>
        <family val="1"/>
      </rPr>
      <t xml:space="preserve">2.4 </t>
    </r>
    <r>
      <rPr>
        <u/>
        <sz val="18"/>
        <color theme="10"/>
        <rFont val="宋体"/>
        <family val="3"/>
        <charset val="134"/>
      </rPr>
      <t>销售分析表（出售）</t>
    </r>
  </si>
  <si>
    <r>
      <rPr>
        <u/>
        <sz val="18"/>
        <color theme="10"/>
        <rFont val="宋体"/>
        <family val="3"/>
        <charset val="134"/>
      </rPr>
      <t>表</t>
    </r>
    <r>
      <rPr>
        <u/>
        <sz val="18"/>
        <color theme="10"/>
        <rFont val="Times New Roman"/>
        <family val="1"/>
      </rPr>
      <t xml:space="preserve">2.5 </t>
    </r>
    <r>
      <rPr>
        <u/>
        <sz val="18"/>
        <color theme="10"/>
        <rFont val="宋体"/>
        <family val="3"/>
        <charset val="134"/>
      </rPr>
      <t>利润执行表（出售）</t>
    </r>
  </si>
  <si>
    <r>
      <rPr>
        <u/>
        <sz val="18"/>
        <color theme="10"/>
        <rFont val="宋体"/>
        <family val="3"/>
        <charset val="134"/>
      </rPr>
      <t>表</t>
    </r>
    <r>
      <rPr>
        <u/>
        <sz val="18"/>
        <color theme="10"/>
        <rFont val="Times New Roman"/>
        <family val="1"/>
      </rPr>
      <t>2.5.1</t>
    </r>
    <r>
      <rPr>
        <u/>
        <sz val="18"/>
        <color theme="10"/>
        <rFont val="宋体"/>
        <family val="3"/>
        <charset val="134"/>
      </rPr>
      <t>单方成本</t>
    </r>
    <r>
      <rPr>
        <u/>
        <sz val="18"/>
        <color theme="10"/>
        <rFont val="Times New Roman"/>
        <family val="1"/>
      </rPr>
      <t>(XX</t>
    </r>
    <r>
      <rPr>
        <u/>
        <sz val="18"/>
        <color theme="10"/>
        <rFont val="宋体"/>
        <family val="3"/>
        <charset val="134"/>
      </rPr>
      <t>项目）</t>
    </r>
  </si>
  <si>
    <r>
      <t xml:space="preserve">2.5.2 </t>
    </r>
    <r>
      <rPr>
        <u/>
        <sz val="18"/>
        <color theme="10"/>
        <rFont val="宋体"/>
        <family val="3"/>
        <charset val="134"/>
      </rPr>
      <t>毛利及净利差异分析表</t>
    </r>
    <r>
      <rPr>
        <u/>
        <sz val="18"/>
        <color theme="10"/>
        <rFont val="Times New Roman"/>
        <family val="1"/>
      </rPr>
      <t>(</t>
    </r>
    <r>
      <rPr>
        <u/>
        <sz val="18"/>
        <color theme="10"/>
        <rFont val="宋体"/>
        <family val="3"/>
        <charset val="134"/>
      </rPr>
      <t>出售</t>
    </r>
    <r>
      <rPr>
        <u/>
        <sz val="18"/>
        <color theme="10"/>
        <rFont val="Times New Roman"/>
        <family val="1"/>
      </rPr>
      <t xml:space="preserve"> </t>
    </r>
    <r>
      <rPr>
        <u/>
        <sz val="18"/>
        <color theme="10"/>
        <rFont val="宋体"/>
        <family val="3"/>
        <charset val="134"/>
      </rPr>
      <t>）</t>
    </r>
  </si>
  <si>
    <r>
      <rPr>
        <u/>
        <sz val="18"/>
        <color theme="10"/>
        <rFont val="宋体"/>
        <family val="3"/>
        <charset val="134"/>
      </rPr>
      <t>表</t>
    </r>
    <r>
      <rPr>
        <u/>
        <sz val="18"/>
        <color theme="10"/>
        <rFont val="Times New Roman"/>
        <family val="1"/>
      </rPr>
      <t xml:space="preserve">2.6 </t>
    </r>
    <r>
      <rPr>
        <u/>
        <sz val="18"/>
        <color theme="10"/>
        <rFont val="宋体"/>
        <family val="3"/>
        <charset val="134"/>
      </rPr>
      <t>销售执行表（出售）</t>
    </r>
  </si>
  <si>
    <r>
      <rPr>
        <u/>
        <sz val="18"/>
        <color theme="10"/>
        <rFont val="宋体"/>
        <family val="3"/>
        <charset val="134"/>
      </rPr>
      <t>表</t>
    </r>
    <r>
      <rPr>
        <u/>
        <sz val="18"/>
        <color theme="10"/>
        <rFont val="Times New Roman"/>
        <family val="1"/>
      </rPr>
      <t xml:space="preserve">2.7 </t>
    </r>
    <r>
      <rPr>
        <u/>
        <sz val="18"/>
        <color theme="10"/>
        <rFont val="宋体"/>
        <family val="3"/>
        <charset val="134"/>
      </rPr>
      <t>成本控制表</t>
    </r>
    <r>
      <rPr>
        <u/>
        <sz val="18"/>
        <color theme="10"/>
        <rFont val="Times New Roman"/>
        <family val="1"/>
      </rPr>
      <t>(</t>
    </r>
    <r>
      <rPr>
        <u/>
        <sz val="18"/>
        <color theme="10"/>
        <rFont val="宋体"/>
        <family val="3"/>
        <charset val="134"/>
      </rPr>
      <t>出售</t>
    </r>
    <r>
      <rPr>
        <u/>
        <sz val="18"/>
        <color theme="10"/>
        <rFont val="Times New Roman"/>
        <family val="1"/>
      </rPr>
      <t>)</t>
    </r>
  </si>
  <si>
    <r>
      <rPr>
        <u/>
        <sz val="18"/>
        <color theme="10"/>
        <rFont val="宋体"/>
        <family val="3"/>
        <charset val="134"/>
      </rPr>
      <t>表</t>
    </r>
    <r>
      <rPr>
        <u/>
        <sz val="18"/>
        <color theme="10"/>
        <rFont val="Times New Roman"/>
        <family val="1"/>
      </rPr>
      <t xml:space="preserve">2.8 </t>
    </r>
    <r>
      <rPr>
        <u/>
        <sz val="18"/>
        <color theme="10"/>
        <rFont val="宋体"/>
        <family val="3"/>
        <charset val="134"/>
      </rPr>
      <t>现金流量执行表</t>
    </r>
    <r>
      <rPr>
        <u/>
        <sz val="18"/>
        <color theme="10"/>
        <rFont val="Times New Roman"/>
        <family val="1"/>
      </rPr>
      <t>(</t>
    </r>
    <r>
      <rPr>
        <u/>
        <sz val="18"/>
        <color theme="10"/>
        <rFont val="宋体"/>
        <family val="3"/>
        <charset val="134"/>
      </rPr>
      <t>出售</t>
    </r>
    <r>
      <rPr>
        <u/>
        <sz val="18"/>
        <color theme="10"/>
        <rFont val="Times New Roman"/>
        <family val="1"/>
      </rPr>
      <t>)</t>
    </r>
  </si>
  <si>
    <r>
      <rPr>
        <u/>
        <sz val="18"/>
        <color theme="10"/>
        <rFont val="宋体"/>
        <family val="3"/>
        <charset val="134"/>
      </rPr>
      <t>表</t>
    </r>
    <r>
      <rPr>
        <u/>
        <sz val="18"/>
        <color theme="10"/>
        <rFont val="Times New Roman"/>
        <family val="1"/>
      </rPr>
      <t xml:space="preserve">2.9 </t>
    </r>
    <r>
      <rPr>
        <u/>
        <sz val="18"/>
        <color theme="10"/>
        <rFont val="宋体"/>
        <family val="3"/>
        <charset val="134"/>
      </rPr>
      <t>利润预算执行表</t>
    </r>
    <r>
      <rPr>
        <u/>
        <sz val="18"/>
        <color theme="10"/>
        <rFont val="Times New Roman"/>
        <family val="1"/>
      </rPr>
      <t>(</t>
    </r>
    <r>
      <rPr>
        <u/>
        <sz val="18"/>
        <color theme="10"/>
        <rFont val="宋体"/>
        <family val="3"/>
        <charset val="134"/>
      </rPr>
      <t>自持</t>
    </r>
    <r>
      <rPr>
        <u/>
        <sz val="18"/>
        <color theme="10"/>
        <rFont val="Times New Roman"/>
        <family val="1"/>
      </rPr>
      <t>)</t>
    </r>
  </si>
  <si>
    <r>
      <rPr>
        <u/>
        <sz val="18"/>
        <color theme="10"/>
        <rFont val="宋体"/>
        <family val="3"/>
        <charset val="134"/>
      </rPr>
      <t>表</t>
    </r>
    <r>
      <rPr>
        <u/>
        <sz val="18"/>
        <color theme="10"/>
        <rFont val="Times New Roman"/>
        <family val="1"/>
      </rPr>
      <t>2.10</t>
    </r>
    <r>
      <rPr>
        <u/>
        <sz val="18"/>
        <color theme="10"/>
        <rFont val="宋体"/>
        <family val="3"/>
        <charset val="134"/>
      </rPr>
      <t>销售预算执行表</t>
    </r>
    <r>
      <rPr>
        <u/>
        <sz val="18"/>
        <color theme="10"/>
        <rFont val="Times New Roman"/>
        <family val="1"/>
      </rPr>
      <t>(</t>
    </r>
    <r>
      <rPr>
        <u/>
        <sz val="18"/>
        <color theme="10"/>
        <rFont val="宋体"/>
        <family val="3"/>
        <charset val="134"/>
      </rPr>
      <t>自持</t>
    </r>
    <r>
      <rPr>
        <u/>
        <sz val="18"/>
        <color theme="10"/>
        <rFont val="Times New Roman"/>
        <family val="1"/>
      </rPr>
      <t>)</t>
    </r>
  </si>
  <si>
    <r>
      <rPr>
        <u/>
        <sz val="18"/>
        <color theme="10"/>
        <rFont val="宋体"/>
        <family val="3"/>
        <charset val="134"/>
      </rPr>
      <t>表</t>
    </r>
    <r>
      <rPr>
        <u/>
        <sz val="18"/>
        <color theme="10"/>
        <rFont val="Times New Roman"/>
        <family val="1"/>
      </rPr>
      <t xml:space="preserve">2.11 </t>
    </r>
    <r>
      <rPr>
        <u/>
        <sz val="18"/>
        <color theme="10"/>
        <rFont val="宋体"/>
        <family val="3"/>
        <charset val="134"/>
      </rPr>
      <t>成本预算执行表</t>
    </r>
    <r>
      <rPr>
        <u/>
        <sz val="18"/>
        <color theme="10"/>
        <rFont val="Times New Roman"/>
        <family val="1"/>
      </rPr>
      <t>(</t>
    </r>
    <r>
      <rPr>
        <u/>
        <sz val="18"/>
        <color theme="10"/>
        <rFont val="宋体"/>
        <family val="3"/>
        <charset val="134"/>
      </rPr>
      <t>自持）</t>
    </r>
  </si>
  <si>
    <r>
      <rPr>
        <u/>
        <sz val="18"/>
        <color theme="10"/>
        <rFont val="宋体"/>
        <family val="3"/>
        <charset val="134"/>
      </rPr>
      <t>表</t>
    </r>
    <r>
      <rPr>
        <u/>
        <sz val="18"/>
        <color theme="10"/>
        <rFont val="Times New Roman"/>
        <family val="1"/>
      </rPr>
      <t xml:space="preserve">2.12 </t>
    </r>
    <r>
      <rPr>
        <u/>
        <sz val="18"/>
        <color theme="10"/>
        <rFont val="宋体"/>
        <family val="3"/>
        <charset val="134"/>
      </rPr>
      <t>现金流量预算执行表</t>
    </r>
    <r>
      <rPr>
        <u/>
        <sz val="18"/>
        <color theme="10"/>
        <rFont val="Times New Roman"/>
        <family val="1"/>
      </rPr>
      <t>(</t>
    </r>
    <r>
      <rPr>
        <u/>
        <sz val="18"/>
        <color theme="10"/>
        <rFont val="宋体"/>
        <family val="3"/>
        <charset val="134"/>
      </rPr>
      <t>自持</t>
    </r>
    <r>
      <rPr>
        <u/>
        <sz val="18"/>
        <color theme="10"/>
        <rFont val="Times New Roman"/>
        <family val="1"/>
      </rPr>
      <t>)</t>
    </r>
  </si>
  <si>
    <t>累计完成情况分析</t>
    <phoneticPr fontId="5" type="noConversion"/>
  </si>
  <si>
    <t>不适用</t>
  </si>
  <si>
    <t>填表说明</t>
    <phoneticPr fontId="2" type="noConversion"/>
  </si>
  <si>
    <t>该表数据由链接汇总生成，无需手工填列</t>
    <phoneticPr fontId="2" type="noConversion"/>
  </si>
  <si>
    <r>
      <rPr>
        <b/>
        <sz val="18"/>
        <color theme="1"/>
        <rFont val="宋体"/>
        <family val="3"/>
        <charset val="134"/>
      </rPr>
      <t>请填</t>
    </r>
    <r>
      <rPr>
        <b/>
        <sz val="18"/>
        <color theme="1"/>
        <rFont val="Times New Roman"/>
        <family val="1"/>
      </rPr>
      <t>XX</t>
    </r>
    <r>
      <rPr>
        <b/>
        <sz val="18"/>
        <color theme="1"/>
        <rFont val="宋体"/>
        <family val="3"/>
        <charset val="134"/>
      </rPr>
      <t>地区</t>
    </r>
    <phoneticPr fontId="2" type="noConversion"/>
  </si>
  <si>
    <r>
      <rPr>
        <b/>
        <sz val="18"/>
        <color theme="1"/>
        <rFont val="宋体"/>
        <family val="3"/>
        <charset val="134"/>
      </rPr>
      <t>请填</t>
    </r>
    <r>
      <rPr>
        <b/>
        <sz val="18"/>
        <color theme="1"/>
        <rFont val="Times New Roman"/>
        <family val="1"/>
      </rPr>
      <t>XX</t>
    </r>
    <r>
      <rPr>
        <b/>
        <sz val="18"/>
        <color theme="1"/>
        <rFont val="宋体"/>
        <family val="3"/>
        <charset val="134"/>
      </rPr>
      <t>项目</t>
    </r>
    <phoneticPr fontId="2" type="noConversion"/>
  </si>
  <si>
    <t>该表的大部分数据由链接汇总生成；但在对该表初始化时，第33到第88行应根据责任书的编制底稿及细分业态的成本差异性进行填报，月度预算执行时一般不需要填列；</t>
    <phoneticPr fontId="2" type="noConversion"/>
  </si>
  <si>
    <t>该表的大部分数据由链接汇总生成；但在对该表初始化时，E列“截至2017年12月累计实际发生”应根据2018年1月19日定稿数据填列；F列、O列、AA列应根据责任书预算表数据填列，并与系统数据核对一致；月度执行时只需要在第54行“土地增值税” 根据土增税计算底稿取数；</t>
    <phoneticPr fontId="2" type="noConversion"/>
  </si>
  <si>
    <t>该表的大部分数据由链接汇总生成；初始化时N列应根据责任书预算的数据汇总计算填列；月度执行时，Q列R列应根据预算与执行差异进行分析填报</t>
    <phoneticPr fontId="2" type="noConversion"/>
  </si>
  <si>
    <t>该表数据由链接汇总生成，无需手工填列，月度执行时应在该表的“差异分析”行对成本执行差异进行分析填报</t>
    <phoneticPr fontId="2" type="noConversion"/>
  </si>
  <si>
    <t>该表数据由链接汇总生成，无需手工填列，月度执行时应在该表的N列对执行差异进行分析填报</t>
    <phoneticPr fontId="2" type="noConversion"/>
  </si>
  <si>
    <t>月度执行时，该表的H-M列、Q-V列应根据各月份的“销售统计表”数据填列；另外在对该表初始化时，F列“截至2017年12月累计实际发生”应根据2018年1月19日定稿数据填列；G列、P列、AB列应根据责任书预算表数据填列，并与系统数据核对一致；</t>
    <phoneticPr fontId="2" type="noConversion"/>
  </si>
  <si>
    <t>月度执行时，该表的I-N列、V-AN列应根据各月预算系统的“成本控制表”数据填列；科目206-210根据当月的大收支表数据填列；另外在对该表初始化时，E列“截至2017年12月累计实际发生”及F列“上期结余”应根据2018年1月19日定稿数据填列；G列、T列、AM列应根据最新责任书预算表数据填列，并与系统数据核对一致；当完成预算更新后，则F列“上期结余”为0.</t>
    <phoneticPr fontId="2" type="noConversion"/>
  </si>
  <si>
    <t>月度执行时，该表的F-K列、O-T列应根据各月的大收支表数据填列；另外在对该表初始化时，D列“截至2017年12月累计实际发生”应根据2018年1月19日定稿数据填列；E列、N列、Z列应根据最新责任书预算表数据填列，并与系统数据核对一致；</t>
    <phoneticPr fontId="2" type="noConversion"/>
  </si>
  <si>
    <t>该表的数据根据各月的收入、成本、税费的折现口径填列；另外在对该表初始化时，E列“截至2017年12月累计实际发生”应根据2018年1月19日定稿数据填列；F列、O列、AA列应根据责任书预算表数据填列，并与系统数据核对一致；</t>
    <phoneticPr fontId="2" type="noConversion"/>
  </si>
  <si>
    <t>该表根据实际经营收入数据填列</t>
    <phoneticPr fontId="2" type="noConversion"/>
  </si>
  <si>
    <t>该表根据实际支付经营支出数据填列</t>
    <phoneticPr fontId="2" type="noConversion"/>
  </si>
  <si>
    <t>该表根据实际经营收付数据填列</t>
    <phoneticPr fontId="2" type="noConversion"/>
  </si>
  <si>
    <r>
      <rPr>
        <b/>
        <sz val="10"/>
        <rFont val="宋体"/>
        <family val="3"/>
        <charset val="134"/>
      </rPr>
      <t>期间费用</t>
    </r>
    <r>
      <rPr>
        <b/>
        <sz val="10"/>
        <rFont val="Arial"/>
        <family val="2"/>
      </rPr>
      <t>10%</t>
    </r>
  </si>
  <si>
    <r>
      <rPr>
        <b/>
        <sz val="10"/>
        <rFont val="宋体"/>
        <family val="3"/>
        <charset val="134"/>
      </rPr>
      <t>成本加计</t>
    </r>
    <r>
      <rPr>
        <b/>
        <sz val="10"/>
        <rFont val="Arial"/>
        <family val="2"/>
      </rPr>
      <t>20%</t>
    </r>
    <r>
      <rPr>
        <b/>
        <sz val="10"/>
        <rFont val="宋体"/>
        <family val="3"/>
        <charset val="134"/>
      </rPr>
      <t>扣除</t>
    </r>
  </si>
  <si>
    <r>
      <rPr>
        <b/>
        <sz val="10"/>
        <rFont val="宋体"/>
        <family val="3"/>
        <charset val="134"/>
      </rPr>
      <t>扣除额合计</t>
    </r>
  </si>
  <si>
    <r>
      <rPr>
        <b/>
        <sz val="10"/>
        <rFont val="宋体"/>
        <family val="3"/>
        <charset val="134"/>
      </rPr>
      <t>增值额</t>
    </r>
  </si>
  <si>
    <r>
      <rPr>
        <b/>
        <sz val="10"/>
        <rFont val="宋体"/>
        <family val="3"/>
        <charset val="134"/>
      </rPr>
      <t>增值率</t>
    </r>
  </si>
  <si>
    <r>
      <rPr>
        <b/>
        <sz val="10"/>
        <rFont val="宋体"/>
        <family val="3"/>
        <charset val="134"/>
      </rPr>
      <t>是否免征</t>
    </r>
  </si>
  <si>
    <t>A</t>
    <phoneticPr fontId="4" type="noConversion"/>
  </si>
  <si>
    <t>B</t>
    <phoneticPr fontId="4" type="noConversion"/>
  </si>
  <si>
    <t>XX地区出售物业收入和利润表——执行数</t>
    <phoneticPr fontId="2" type="noConversion"/>
  </si>
  <si>
    <r>
      <t>含税销售单价-认购
（元/m</t>
    </r>
    <r>
      <rPr>
        <vertAlign val="superscript"/>
        <sz val="12"/>
        <color rgb="FF000000"/>
        <rFont val="华文楷体"/>
        <family val="3"/>
        <charset val="134"/>
      </rPr>
      <t>2</t>
    </r>
    <r>
      <rPr>
        <sz val="12"/>
        <color rgb="FF000000"/>
        <rFont val="华文楷体"/>
        <family val="3"/>
        <charset val="134"/>
      </rPr>
      <t>）</t>
    </r>
    <phoneticPr fontId="2" type="noConversion"/>
  </si>
  <si>
    <t>……</t>
  </si>
  <si>
    <t xml:space="preserve"> 预算 </t>
  </si>
  <si>
    <t xml:space="preserve"> 当期实际 </t>
  </si>
  <si>
    <t xml:space="preserve"> 2018年全年 </t>
    <phoneticPr fontId="2" type="noConversion"/>
  </si>
  <si>
    <t>截止至2017年12月</t>
    <phoneticPr fontId="2" type="noConversion"/>
  </si>
  <si>
    <t>类别1</t>
  </si>
  <si>
    <t>类别2</t>
  </si>
  <si>
    <t>7月</t>
    <phoneticPr fontId="2" type="noConversion"/>
  </si>
  <si>
    <t>8月</t>
    <phoneticPr fontId="2" type="noConversion"/>
  </si>
  <si>
    <t>2018年上半年</t>
  </si>
  <si>
    <r>
      <t>2018</t>
    </r>
    <r>
      <rPr>
        <b/>
        <sz val="9"/>
        <color theme="1"/>
        <rFont val="宋体"/>
        <family val="3"/>
        <charset val="134"/>
      </rPr>
      <t>年上半年实际数</t>
    </r>
    <phoneticPr fontId="2" type="noConversion"/>
  </si>
  <si>
    <t>上半年预算数</t>
    <phoneticPr fontId="2" type="noConversion"/>
  </si>
  <si>
    <t>截止至2017年累计</t>
    <phoneticPr fontId="2" type="noConversion"/>
  </si>
  <si>
    <t>下半年预算数</t>
    <phoneticPr fontId="2" type="noConversion"/>
  </si>
  <si>
    <r>
      <t>2018</t>
    </r>
    <r>
      <rPr>
        <b/>
        <sz val="9"/>
        <color theme="1"/>
        <rFont val="宋体"/>
        <family val="3"/>
        <charset val="134"/>
      </rPr>
      <t>年下半年实际数</t>
    </r>
    <phoneticPr fontId="2" type="noConversion"/>
  </si>
  <si>
    <r>
      <t>7</t>
    </r>
    <r>
      <rPr>
        <b/>
        <sz val="9"/>
        <color theme="1"/>
        <rFont val="宋体"/>
        <family val="3"/>
        <charset val="134"/>
      </rPr>
      <t>月</t>
    </r>
    <phoneticPr fontId="5" type="noConversion"/>
  </si>
  <si>
    <r>
      <t>8月</t>
    </r>
    <r>
      <rPr>
        <b/>
        <sz val="9"/>
        <color theme="1"/>
        <rFont val="宋体"/>
        <family val="3"/>
        <charset val="134"/>
      </rPr>
      <t/>
    </r>
  </si>
  <si>
    <r>
      <t>9月</t>
    </r>
    <r>
      <rPr>
        <b/>
        <sz val="9"/>
        <color theme="1"/>
        <rFont val="宋体"/>
        <family val="3"/>
        <charset val="134"/>
      </rPr>
      <t/>
    </r>
  </si>
  <si>
    <r>
      <t>10月</t>
    </r>
    <r>
      <rPr>
        <b/>
        <sz val="9"/>
        <color theme="1"/>
        <rFont val="宋体"/>
        <family val="3"/>
        <charset val="134"/>
      </rPr>
      <t/>
    </r>
  </si>
  <si>
    <r>
      <t>11月</t>
    </r>
    <r>
      <rPr>
        <b/>
        <sz val="9"/>
        <color theme="1"/>
        <rFont val="宋体"/>
        <family val="3"/>
        <charset val="134"/>
      </rPr>
      <t/>
    </r>
  </si>
  <si>
    <r>
      <t>12月</t>
    </r>
    <r>
      <rPr>
        <b/>
        <sz val="9"/>
        <color theme="1"/>
        <rFont val="宋体"/>
        <family val="3"/>
        <charset val="134"/>
      </rPr>
      <t/>
    </r>
  </si>
  <si>
    <t>当期完成率</t>
  </si>
  <si>
    <t>2018年全年合计</t>
    <phoneticPr fontId="2" type="noConversion"/>
  </si>
  <si>
    <t>预算数</t>
    <phoneticPr fontId="5" type="noConversion"/>
  </si>
  <si>
    <t>实际数</t>
    <phoneticPr fontId="5" type="noConversion"/>
  </si>
  <si>
    <t>完成率</t>
    <phoneticPr fontId="5" type="noConversion"/>
  </si>
  <si>
    <t>截止至2018年12月累计</t>
    <phoneticPr fontId="2" type="noConversion"/>
  </si>
  <si>
    <r>
      <rPr>
        <b/>
        <sz val="11"/>
        <color theme="1"/>
        <rFont val="宋体"/>
        <family val="3"/>
        <charset val="134"/>
      </rPr>
      <t>半年预算支出（</t>
    </r>
    <r>
      <rPr>
        <b/>
        <sz val="11"/>
        <color theme="1"/>
        <rFont val="Arial"/>
        <family val="2"/>
      </rPr>
      <t>B</t>
    </r>
    <r>
      <rPr>
        <b/>
        <sz val="11"/>
        <color theme="1"/>
        <rFont val="宋体"/>
        <family val="3"/>
        <charset val="134"/>
      </rPr>
      <t>）</t>
    </r>
    <phoneticPr fontId="55" type="noConversion"/>
  </si>
  <si>
    <r>
      <rPr>
        <b/>
        <sz val="11"/>
        <color theme="1"/>
        <rFont val="宋体"/>
        <family val="3"/>
        <charset val="134"/>
      </rPr>
      <t>半年实际支出（</t>
    </r>
    <r>
      <rPr>
        <b/>
        <sz val="11"/>
        <color theme="1"/>
        <rFont val="Arial"/>
        <family val="2"/>
      </rPr>
      <t>C</t>
    </r>
    <r>
      <rPr>
        <b/>
        <sz val="11"/>
        <color theme="1"/>
        <rFont val="宋体"/>
        <family val="3"/>
        <charset val="134"/>
      </rPr>
      <t>）</t>
    </r>
    <phoneticPr fontId="55" type="noConversion"/>
  </si>
  <si>
    <t>下半年</t>
    <phoneticPr fontId="2" type="noConversion"/>
  </si>
  <si>
    <t>全年</t>
    <phoneticPr fontId="2" type="noConversion"/>
  </si>
  <si>
    <t>上半年
（含上年结余）</t>
    <phoneticPr fontId="2" type="noConversion"/>
  </si>
  <si>
    <t>成本超支或使用率低的原因分析
(Z列-AJ列分析）</t>
    <phoneticPr fontId="2" type="noConversion"/>
  </si>
  <si>
    <t>207-210</t>
    <phoneticPr fontId="2" type="noConversion"/>
  </si>
  <si>
    <t>上半年</t>
    <phoneticPr fontId="2" type="noConversion"/>
  </si>
  <si>
    <t>下半年预算</t>
    <phoneticPr fontId="5" type="noConversion"/>
  </si>
  <si>
    <t>下半年实际</t>
    <phoneticPr fontId="2" type="noConversion"/>
  </si>
  <si>
    <t>全年预算</t>
    <phoneticPr fontId="5" type="noConversion"/>
  </si>
  <si>
    <t>全年实际</t>
    <phoneticPr fontId="2" type="noConversion"/>
  </si>
  <si>
    <t>单价及销售完成率偏差原因分析</t>
    <phoneticPr fontId="5" type="noConversion"/>
  </si>
  <si>
    <t>2018年下半年</t>
    <phoneticPr fontId="2" type="noConversion"/>
  </si>
  <si>
    <r>
      <rPr>
        <b/>
        <sz val="11"/>
        <color theme="1"/>
        <rFont val="宋体"/>
        <family val="3"/>
        <charset val="134"/>
      </rPr>
      <t>预算</t>
    </r>
    <r>
      <rPr>
        <b/>
        <sz val="11"/>
        <color theme="1"/>
        <rFont val="Arial"/>
        <family val="2"/>
      </rPr>
      <t>-</t>
    </r>
    <r>
      <rPr>
        <b/>
        <sz val="11"/>
        <color theme="1"/>
        <rFont val="宋体"/>
        <family val="3"/>
        <charset val="134"/>
      </rPr>
      <t>实际（</t>
    </r>
    <r>
      <rPr>
        <b/>
        <sz val="11"/>
        <color theme="1"/>
        <rFont val="Arial"/>
        <family val="2"/>
      </rPr>
      <t>D=B-C</t>
    </r>
    <r>
      <rPr>
        <b/>
        <sz val="11"/>
        <color theme="1"/>
        <rFont val="宋体"/>
        <family val="3"/>
        <charset val="134"/>
      </rPr>
      <t>，正数为结余，负数为超支）</t>
    </r>
    <phoneticPr fontId="55" type="noConversion"/>
  </si>
  <si>
    <t>土地成本</t>
    <phoneticPr fontId="55" type="noConversion"/>
  </si>
  <si>
    <t>建造成本</t>
    <phoneticPr fontId="55" type="noConversion"/>
  </si>
  <si>
    <t>工程支出</t>
    <phoneticPr fontId="55" type="noConversion"/>
  </si>
  <si>
    <t>设备安装工程费</t>
    <phoneticPr fontId="55" type="noConversion"/>
  </si>
  <si>
    <t>市政工程费</t>
    <phoneticPr fontId="55" type="noConversion"/>
  </si>
  <si>
    <t>绿化及小区公共配套</t>
    <phoneticPr fontId="55" type="noConversion"/>
  </si>
  <si>
    <t>管理费用</t>
    <phoneticPr fontId="55" type="noConversion"/>
  </si>
  <si>
    <t>销售费用</t>
    <phoneticPr fontId="55" type="noConversion"/>
  </si>
  <si>
    <t>财务费用</t>
    <phoneticPr fontId="55" type="noConversion"/>
  </si>
  <si>
    <t>各项税金</t>
    <phoneticPr fontId="55" type="noConversion"/>
  </si>
  <si>
    <t>成本费用税金小计</t>
    <phoneticPr fontId="55" type="noConversion"/>
  </si>
  <si>
    <t>207-210</t>
    <phoneticPr fontId="2" type="noConversion"/>
  </si>
  <si>
    <t>D1=B1-C1</t>
    <phoneticPr fontId="55" type="noConversion"/>
  </si>
  <si>
    <t>D2=B2-C2</t>
    <phoneticPr fontId="55" type="noConversion"/>
  </si>
  <si>
    <t>D3=B3-C3</t>
    <phoneticPr fontId="55" type="noConversion"/>
  </si>
  <si>
    <t>D4=B4-C4</t>
    <phoneticPr fontId="55" type="noConversion"/>
  </si>
  <si>
    <t>D5=B5-C5</t>
    <phoneticPr fontId="55" type="noConversion"/>
  </si>
  <si>
    <t>D6=B6-C6</t>
    <phoneticPr fontId="55" type="noConversion"/>
  </si>
  <si>
    <t>取自表2.5.1 单方成本</t>
    <phoneticPr fontId="2" type="noConversion"/>
  </si>
  <si>
    <r>
      <rPr>
        <sz val="8"/>
        <color theme="0"/>
        <rFont val="宋体"/>
        <family val="3"/>
        <charset val="134"/>
      </rPr>
      <t>指标</t>
    </r>
  </si>
  <si>
    <r>
      <t xml:space="preserve">2. </t>
    </r>
    <r>
      <rPr>
        <sz val="8"/>
        <color rgb="FFFF0000"/>
        <rFont val="宋体"/>
        <family val="3"/>
        <charset val="134"/>
      </rPr>
      <t>浅蓝色：表内计算</t>
    </r>
    <phoneticPr fontId="2" type="noConversion"/>
  </si>
  <si>
    <r>
      <t xml:space="preserve">3. </t>
    </r>
    <r>
      <rPr>
        <sz val="8"/>
        <color rgb="FFFF0000"/>
        <rFont val="宋体"/>
        <family val="3"/>
        <charset val="134"/>
      </rPr>
      <t>白色：需要手工输入</t>
    </r>
    <phoneticPr fontId="2" type="noConversion"/>
  </si>
  <si>
    <r>
      <t xml:space="preserve">4. </t>
    </r>
    <r>
      <rPr>
        <sz val="8"/>
        <color rgb="FFFF0000"/>
        <rFont val="宋体"/>
        <family val="3"/>
        <charset val="134"/>
      </rPr>
      <t>绿色：利润表计算的要素</t>
    </r>
    <phoneticPr fontId="2" type="noConversion"/>
  </si>
  <si>
    <r>
      <rPr>
        <b/>
        <sz val="8"/>
        <color theme="1"/>
        <rFont val="华文楷体"/>
        <family val="3"/>
        <charset val="134"/>
      </rPr>
      <t>项目</t>
    </r>
    <r>
      <rPr>
        <b/>
        <sz val="13"/>
        <color rgb="FF0070C0"/>
        <rFont val="华文楷体"/>
        <family val="3"/>
        <charset val="134"/>
      </rPr>
      <t/>
    </r>
    <phoneticPr fontId="5" type="noConversion"/>
  </si>
  <si>
    <r>
      <rPr>
        <b/>
        <sz val="8"/>
        <color theme="1"/>
        <rFont val="宋体"/>
        <family val="3"/>
        <charset val="134"/>
      </rPr>
      <t>会计期间</t>
    </r>
    <r>
      <rPr>
        <b/>
        <sz val="8"/>
        <color theme="1"/>
        <rFont val="Arial"/>
        <family val="2"/>
      </rPr>
      <t>:</t>
    </r>
    <phoneticPr fontId="2" type="noConversion"/>
  </si>
  <si>
    <r>
      <rPr>
        <b/>
        <sz val="8"/>
        <color theme="1"/>
        <rFont val="宋体"/>
        <family val="3"/>
        <charset val="134"/>
      </rPr>
      <t>地区</t>
    </r>
    <phoneticPr fontId="2" type="noConversion"/>
  </si>
  <si>
    <r>
      <rPr>
        <b/>
        <sz val="8"/>
        <color theme="1"/>
        <rFont val="宋体"/>
        <family val="3"/>
        <charset val="134"/>
      </rPr>
      <t>项目</t>
    </r>
  </si>
  <si>
    <r>
      <t>2017</t>
    </r>
    <r>
      <rPr>
        <b/>
        <sz val="11"/>
        <rFont val="宋体"/>
        <family val="3"/>
        <charset val="134"/>
      </rPr>
      <t>年全年实际数</t>
    </r>
    <phoneticPr fontId="2" type="noConversion"/>
  </si>
  <si>
    <r>
      <rPr>
        <b/>
        <sz val="10"/>
        <rFont val="宋体"/>
        <family val="3"/>
        <charset val="134"/>
      </rPr>
      <t>截至</t>
    </r>
    <r>
      <rPr>
        <b/>
        <sz val="10"/>
        <rFont val="Times New Roman"/>
        <family val="1"/>
      </rPr>
      <t>2016</t>
    </r>
    <r>
      <rPr>
        <b/>
        <sz val="10"/>
        <rFont val="宋体"/>
        <family val="3"/>
        <charset val="134"/>
      </rPr>
      <t>年</t>
    </r>
    <r>
      <rPr>
        <b/>
        <sz val="10"/>
        <rFont val="Times New Roman"/>
        <family val="1"/>
      </rPr>
      <t>12</t>
    </r>
    <r>
      <rPr>
        <b/>
        <sz val="10"/>
        <rFont val="宋体"/>
        <family val="3"/>
        <charset val="134"/>
      </rPr>
      <t>月累计实际数</t>
    </r>
    <phoneticPr fontId="2" type="noConversion"/>
  </si>
  <si>
    <r>
      <rPr>
        <sz val="11"/>
        <color rgb="FF000000"/>
        <rFont val="宋体"/>
        <family val="3"/>
        <charset val="134"/>
      </rPr>
      <t>类别</t>
    </r>
    <r>
      <rPr>
        <sz val="11"/>
        <color rgb="FF000000"/>
        <rFont val="Times New Roman"/>
        <family val="1"/>
      </rPr>
      <t>3</t>
    </r>
    <r>
      <rPr>
        <sz val="11"/>
        <color theme="1"/>
        <rFont val="宋体"/>
        <family val="2"/>
        <charset val="134"/>
        <scheme val="minor"/>
      </rPr>
      <t/>
    </r>
  </si>
  <si>
    <r>
      <rPr>
        <sz val="11"/>
        <color rgb="FF000000"/>
        <rFont val="宋体"/>
        <family val="3"/>
        <charset val="134"/>
      </rPr>
      <t>类别</t>
    </r>
    <r>
      <rPr>
        <sz val="11"/>
        <color rgb="FF000000"/>
        <rFont val="Times New Roman"/>
        <family val="1"/>
      </rPr>
      <t>4</t>
    </r>
    <r>
      <rPr>
        <sz val="11"/>
        <color theme="1"/>
        <rFont val="宋体"/>
        <family val="2"/>
        <charset val="134"/>
        <scheme val="minor"/>
      </rPr>
      <t/>
    </r>
  </si>
  <si>
    <t>类别3</t>
  </si>
  <si>
    <t>类别4</t>
  </si>
  <si>
    <r>
      <rPr>
        <b/>
        <sz val="22"/>
        <color theme="1"/>
        <rFont val="宋体"/>
        <family val="3"/>
        <charset val="134"/>
        <scheme val="minor"/>
      </rPr>
      <t>单方成本计算调整表-</t>
    </r>
    <r>
      <rPr>
        <b/>
        <sz val="22"/>
        <color rgb="FFFF0000"/>
        <rFont val="宋体"/>
        <family val="3"/>
        <charset val="134"/>
        <scheme val="minor"/>
      </rPr>
      <t>（</t>
    </r>
    <r>
      <rPr>
        <b/>
        <sz val="24"/>
        <color rgb="FFFF0000"/>
        <rFont val="宋体"/>
        <family val="3"/>
        <charset val="134"/>
        <scheme val="minor"/>
      </rPr>
      <t>麻烦按照要求填D、H、I、J列</t>
    </r>
    <r>
      <rPr>
        <b/>
        <sz val="22"/>
        <color rgb="FFFF0000"/>
        <rFont val="宋体"/>
        <family val="3"/>
        <charset val="134"/>
        <scheme val="minor"/>
      </rPr>
      <t>）</t>
    </r>
    <phoneticPr fontId="5" type="noConversion"/>
  </si>
  <si>
    <t>项目名称</t>
    <phoneticPr fontId="5" type="noConversion"/>
  </si>
  <si>
    <t>全周期各业态成本</t>
    <phoneticPr fontId="5" type="noConversion"/>
  </si>
  <si>
    <t>调整车位成本（自动计算）</t>
    <phoneticPr fontId="5" type="noConversion"/>
  </si>
  <si>
    <t>调整后全周期各业态成本（自动计算）</t>
    <phoneticPr fontId="5" type="noConversion"/>
  </si>
  <si>
    <t>可销售面积（m2，车位按个）</t>
    <phoneticPr fontId="5" type="noConversion"/>
  </si>
  <si>
    <t>不含税单方土地成本（元/m2，车位按个）</t>
    <phoneticPr fontId="5" type="noConversion"/>
  </si>
  <si>
    <t>其中：单方土地溢价（元/m2，车位按个）</t>
    <phoneticPr fontId="5" type="noConversion"/>
  </si>
  <si>
    <t>不含税单方建安成本（元/m2，车位按个）</t>
    <phoneticPr fontId="5" type="noConversion"/>
  </si>
  <si>
    <t>不含税土地成本(万元)</t>
  </si>
  <si>
    <t>其中：土地溢价（万元）</t>
    <phoneticPr fontId="5" type="noConversion"/>
  </si>
  <si>
    <t>不含税建安成本(万元)</t>
    <phoneticPr fontId="5" type="noConversion"/>
  </si>
  <si>
    <t>调整车位土地成本（若有）</t>
    <phoneticPr fontId="5" type="noConversion"/>
  </si>
  <si>
    <t>调整车位土地溢价（若有）</t>
    <phoneticPr fontId="5" type="noConversion"/>
  </si>
  <si>
    <t>调整车位建安成本</t>
  </si>
  <si>
    <t>不含税单方土地成本（元/m2）</t>
    <phoneticPr fontId="5" type="noConversion"/>
  </si>
  <si>
    <t>其中：单方土地溢价（元/m2）</t>
    <phoneticPr fontId="5" type="noConversion"/>
  </si>
  <si>
    <t>不含税单方建安成本（元/m2）</t>
    <phoneticPr fontId="5" type="noConversion"/>
  </si>
  <si>
    <t>其中：土地溢价</t>
    <phoneticPr fontId="5" type="noConversion"/>
  </si>
  <si>
    <t>不含税建安成本(万元)</t>
  </si>
  <si>
    <t>车位</t>
    <phoneticPr fontId="2" type="noConversion"/>
  </si>
  <si>
    <t>合计(面积不含车位)</t>
    <phoneticPr fontId="2" type="noConversion"/>
  </si>
  <si>
    <t>稽核</t>
    <phoneticPr fontId="5" type="noConversion"/>
  </si>
  <si>
    <t>应与项目责任书可售面积相符</t>
  </si>
  <si>
    <t>应与项目责任书不含税总土地成本相符</t>
  </si>
  <si>
    <t>应与项目责任书不含税总建安成本相符</t>
  </si>
  <si>
    <t>应等于0</t>
    <phoneticPr fontId="5" type="noConversion"/>
  </si>
  <si>
    <t>应该用于表1.3.1.1的第37-64行及分摊土增税的纯毛利计算</t>
    <phoneticPr fontId="5" type="noConversion"/>
  </si>
  <si>
    <t>应该用于表1.3.1.1的第66-94行及分摊土增税的纯毛利计算</t>
    <phoneticPr fontId="5" type="noConversion"/>
  </si>
  <si>
    <t>应该用于表1.3.1.1的第37-64行及分摊土增税的纯毛利计算</t>
    <phoneticPr fontId="2" type="noConversion"/>
  </si>
  <si>
    <t>应等于0</t>
    <phoneticPr fontId="5" type="noConversion"/>
  </si>
  <si>
    <t>说明：</t>
    <phoneticPr fontId="5" type="noConversion"/>
  </si>
  <si>
    <t>根据项目各业态的全周期成本进行填列，原则上应与计算土增税的各业态成本相符；如有特殊情况请沟通备注</t>
    <phoneticPr fontId="5" type="noConversion"/>
  </si>
  <si>
    <t>以上为自动计算，调整车位成本至各业态，如有特殊情况请沟通备注</t>
    <phoneticPr fontId="5" type="noConversion"/>
  </si>
  <si>
    <r>
      <rPr>
        <b/>
        <sz val="11"/>
        <color theme="1"/>
        <rFont val="宋体"/>
        <family val="3"/>
        <charset val="134"/>
      </rPr>
      <t>表一</t>
    </r>
    <phoneticPr fontId="5" type="noConversion"/>
  </si>
  <si>
    <r>
      <rPr>
        <b/>
        <i/>
        <sz val="11"/>
        <rFont val="宋体"/>
        <family val="3"/>
        <charset val="134"/>
      </rPr>
      <t>填列各业态累计及全周期的销售、成本情况（应与销售、成本执行表数据相符）；并按照当地土增税清算口径选择各业态的物业类型：</t>
    </r>
    <phoneticPr fontId="4" type="noConversion"/>
  </si>
  <si>
    <r>
      <rPr>
        <sz val="10"/>
        <rFont val="宋体"/>
        <family val="3"/>
        <charset val="134"/>
      </rPr>
      <t>金额：人民币万元</t>
    </r>
    <phoneticPr fontId="5" type="noConversion"/>
  </si>
  <si>
    <t>业态（可根据项目情况更新）</t>
    <phoneticPr fontId="4" type="noConversion"/>
  </si>
  <si>
    <t>普通住宅</t>
    <phoneticPr fontId="4" type="noConversion"/>
  </si>
  <si>
    <r>
      <rPr>
        <b/>
        <sz val="11"/>
        <rFont val="宋体"/>
        <family val="3"/>
        <charset val="134"/>
      </rPr>
      <t>除普通外其他住宅</t>
    </r>
    <phoneticPr fontId="4" type="noConversion"/>
  </si>
  <si>
    <t>商业</t>
    <phoneticPr fontId="4" type="noConversion"/>
  </si>
  <si>
    <t>写字楼</t>
    <phoneticPr fontId="4" type="noConversion"/>
  </si>
  <si>
    <t>别墅</t>
    <phoneticPr fontId="4" type="noConversion"/>
  </si>
  <si>
    <t>车位</t>
    <phoneticPr fontId="4" type="noConversion"/>
  </si>
  <si>
    <r>
      <rPr>
        <b/>
        <sz val="11"/>
        <rFont val="宋体"/>
        <family val="3"/>
        <charset val="134"/>
      </rPr>
      <t>其他</t>
    </r>
    <r>
      <rPr>
        <b/>
        <sz val="11"/>
        <rFont val="Arial"/>
        <family val="2"/>
      </rPr>
      <t>1</t>
    </r>
    <phoneticPr fontId="4" type="noConversion"/>
  </si>
  <si>
    <r>
      <rPr>
        <b/>
        <sz val="11"/>
        <rFont val="宋体"/>
        <family val="3"/>
        <charset val="134"/>
      </rPr>
      <t>其他</t>
    </r>
    <r>
      <rPr>
        <b/>
        <sz val="11"/>
        <rFont val="Arial"/>
        <family val="2"/>
      </rPr>
      <t>2</t>
    </r>
    <phoneticPr fontId="4" type="noConversion"/>
  </si>
  <si>
    <t>合计</t>
    <phoneticPr fontId="4" type="noConversion"/>
  </si>
  <si>
    <t>备注</t>
    <phoneticPr fontId="4" type="noConversion"/>
  </si>
  <si>
    <r>
      <rPr>
        <sz val="11"/>
        <rFont val="宋体"/>
        <family val="3"/>
        <charset val="134"/>
      </rPr>
      <t>全周期累计销售面积（㎡）</t>
    </r>
    <r>
      <rPr>
        <sz val="11"/>
        <rFont val="Arial"/>
        <family val="2"/>
      </rPr>
      <t>/</t>
    </r>
    <r>
      <rPr>
        <sz val="11"/>
        <rFont val="宋体"/>
        <family val="3"/>
        <charset val="134"/>
      </rPr>
      <t>个数</t>
    </r>
    <phoneticPr fontId="4" type="noConversion"/>
  </si>
  <si>
    <r>
      <rPr>
        <b/>
        <sz val="10"/>
        <color theme="1"/>
        <rFont val="宋体"/>
        <family val="3"/>
        <charset val="134"/>
      </rPr>
      <t>该行面积个数合计数应与表</t>
    </r>
    <r>
      <rPr>
        <b/>
        <sz val="10"/>
        <color theme="1"/>
        <rFont val="Arial"/>
        <family val="2"/>
      </rPr>
      <t>1.3</t>
    </r>
    <r>
      <rPr>
        <b/>
        <sz val="10"/>
        <color theme="1"/>
        <rFont val="宋体"/>
        <family val="3"/>
        <charset val="134"/>
      </rPr>
      <t>利润预算表</t>
    </r>
    <r>
      <rPr>
        <b/>
        <sz val="10"/>
        <color theme="1"/>
        <rFont val="Arial"/>
        <family val="2"/>
      </rPr>
      <t xml:space="preserve"> </t>
    </r>
    <r>
      <rPr>
        <b/>
        <sz val="10"/>
        <color theme="1"/>
        <rFont val="宋体"/>
        <family val="3"/>
        <charset val="134"/>
      </rPr>
      <t>第</t>
    </r>
    <r>
      <rPr>
        <b/>
        <sz val="10"/>
        <color theme="1"/>
        <rFont val="Arial"/>
        <family val="2"/>
      </rPr>
      <t>13-20</t>
    </r>
    <r>
      <rPr>
        <b/>
        <sz val="10"/>
        <color theme="1"/>
        <rFont val="宋体"/>
        <family val="3"/>
        <charset val="134"/>
      </rPr>
      <t>行相符</t>
    </r>
    <phoneticPr fontId="2" type="noConversion"/>
  </si>
  <si>
    <r>
      <rPr>
        <sz val="11"/>
        <rFont val="宋体"/>
        <family val="3"/>
        <charset val="134"/>
      </rPr>
      <t>全周期累计销售金额</t>
    </r>
    <r>
      <rPr>
        <sz val="11"/>
        <rFont val="Arial"/>
        <family val="2"/>
      </rPr>
      <t xml:space="preserve">
</t>
    </r>
    <r>
      <rPr>
        <sz val="11"/>
        <rFont val="宋体"/>
        <family val="3"/>
        <charset val="134"/>
      </rPr>
      <t>（不含增值税）</t>
    </r>
    <phoneticPr fontId="4" type="noConversion"/>
  </si>
  <si>
    <r>
      <rPr>
        <b/>
        <sz val="11"/>
        <rFont val="宋体"/>
        <family val="3"/>
        <charset val="134"/>
      </rPr>
      <t>用于计算土增税的全周期累计开发成本
（不含增值税及溢价）</t>
    </r>
    <phoneticPr fontId="4" type="noConversion"/>
  </si>
  <si>
    <r>
      <rPr>
        <b/>
        <sz val="10"/>
        <color theme="1"/>
        <rFont val="宋体"/>
        <family val="3"/>
        <charset val="134"/>
      </rPr>
      <t>该行各业态成本应取自表</t>
    </r>
    <r>
      <rPr>
        <b/>
        <sz val="10"/>
        <color theme="1"/>
        <rFont val="Arial"/>
        <family val="2"/>
      </rPr>
      <t>1.3.1.1</t>
    </r>
    <r>
      <rPr>
        <b/>
        <sz val="10"/>
        <color theme="1"/>
        <rFont val="宋体"/>
        <family val="3"/>
        <charset val="134"/>
      </rPr>
      <t>的</t>
    </r>
    <r>
      <rPr>
        <b/>
        <sz val="10"/>
        <color theme="1"/>
        <rFont val="Arial"/>
        <family val="2"/>
      </rPr>
      <t>H</t>
    </r>
    <r>
      <rPr>
        <b/>
        <sz val="10"/>
        <color theme="1"/>
        <rFont val="宋体"/>
        <family val="3"/>
        <charset val="134"/>
      </rPr>
      <t>、</t>
    </r>
    <r>
      <rPr>
        <b/>
        <sz val="10"/>
        <color theme="1"/>
        <rFont val="Arial"/>
        <family val="2"/>
      </rPr>
      <t>I</t>
    </r>
    <r>
      <rPr>
        <b/>
        <sz val="10"/>
        <color theme="1"/>
        <rFont val="宋体"/>
        <family val="3"/>
        <charset val="134"/>
      </rPr>
      <t>、</t>
    </r>
    <r>
      <rPr>
        <b/>
        <sz val="10"/>
        <color theme="1"/>
        <rFont val="Arial"/>
        <family val="2"/>
      </rPr>
      <t>J</t>
    </r>
    <r>
      <rPr>
        <b/>
        <sz val="10"/>
        <color theme="1"/>
        <rFont val="宋体"/>
        <family val="3"/>
        <charset val="134"/>
      </rPr>
      <t>列相应成本数据</t>
    </r>
    <phoneticPr fontId="2" type="noConversion"/>
  </si>
  <si>
    <r>
      <rPr>
        <sz val="11"/>
        <rFont val="宋体"/>
        <family val="3"/>
        <charset val="134"/>
      </rPr>
      <t>调整后全周期累计开发成本
（不含增值税及溢价）</t>
    </r>
    <phoneticPr fontId="2" type="noConversion"/>
  </si>
  <si>
    <r>
      <rPr>
        <sz val="10"/>
        <rFont val="宋体"/>
        <family val="3"/>
        <charset val="134"/>
      </rPr>
      <t>该行的车位不应有成本</t>
    </r>
    <phoneticPr fontId="2" type="noConversion"/>
  </si>
  <si>
    <r>
      <rPr>
        <b/>
        <sz val="10"/>
        <color theme="1"/>
        <rFont val="宋体"/>
        <family val="3"/>
        <charset val="134"/>
      </rPr>
      <t>该行各业态成本应取自表</t>
    </r>
    <r>
      <rPr>
        <b/>
        <sz val="10"/>
        <color theme="1"/>
        <rFont val="Arial"/>
        <family val="2"/>
      </rPr>
      <t>1.3.1.1</t>
    </r>
    <r>
      <rPr>
        <b/>
        <sz val="10"/>
        <color theme="1"/>
        <rFont val="宋体"/>
        <family val="3"/>
        <charset val="134"/>
      </rPr>
      <t>的</t>
    </r>
    <r>
      <rPr>
        <b/>
        <sz val="10"/>
        <color theme="1"/>
        <rFont val="Arial"/>
        <family val="2"/>
      </rPr>
      <t>Q</t>
    </r>
    <r>
      <rPr>
        <b/>
        <sz val="10"/>
        <color theme="1"/>
        <rFont val="宋体"/>
        <family val="3"/>
        <charset val="134"/>
      </rPr>
      <t>、</t>
    </r>
    <r>
      <rPr>
        <b/>
        <sz val="10"/>
        <color theme="1"/>
        <rFont val="Arial"/>
        <family val="2"/>
      </rPr>
      <t>R</t>
    </r>
    <r>
      <rPr>
        <b/>
        <sz val="10"/>
        <color theme="1"/>
        <rFont val="宋体"/>
        <family val="3"/>
        <charset val="134"/>
      </rPr>
      <t>、</t>
    </r>
    <r>
      <rPr>
        <b/>
        <sz val="10"/>
        <color theme="1"/>
        <rFont val="Arial"/>
        <family val="2"/>
      </rPr>
      <t>S</t>
    </r>
    <r>
      <rPr>
        <b/>
        <sz val="10"/>
        <color theme="1"/>
        <rFont val="宋体"/>
        <family val="3"/>
        <charset val="134"/>
      </rPr>
      <t>列相应成本数据</t>
    </r>
    <phoneticPr fontId="2" type="noConversion"/>
  </si>
  <si>
    <r>
      <rPr>
        <sz val="11"/>
        <rFont val="宋体"/>
        <family val="3"/>
        <charset val="134"/>
      </rPr>
      <t xml:space="preserve">土增税清算口径物业类型
</t>
    </r>
    <r>
      <rPr>
        <b/>
        <sz val="11"/>
        <rFont val="宋体"/>
        <family val="3"/>
        <charset val="134"/>
      </rPr>
      <t>（请根据当地税局要求选择）</t>
    </r>
    <phoneticPr fontId="4" type="noConversion"/>
  </si>
  <si>
    <t>非普通住宅</t>
    <phoneticPr fontId="4" type="noConversion"/>
  </si>
  <si>
    <r>
      <rPr>
        <sz val="11"/>
        <rFont val="宋体"/>
        <family val="3"/>
        <charset val="134"/>
      </rPr>
      <t>车位</t>
    </r>
    <phoneticPr fontId="4" type="noConversion"/>
  </si>
  <si>
    <r>
      <rPr>
        <b/>
        <sz val="11"/>
        <color theme="1"/>
        <rFont val="宋体"/>
        <family val="3"/>
        <charset val="134"/>
      </rPr>
      <t>表二</t>
    </r>
    <phoneticPr fontId="5" type="noConversion"/>
  </si>
  <si>
    <r>
      <rPr>
        <b/>
        <i/>
        <sz val="11"/>
        <color theme="1"/>
        <rFont val="宋体"/>
        <family val="3"/>
        <charset val="134"/>
      </rPr>
      <t>若车位作为土增税单独清算业态时，计算车位累计已销售应分摊的土增税，作为车位土增税</t>
    </r>
    <r>
      <rPr>
        <b/>
        <i/>
        <sz val="11"/>
        <color theme="1"/>
        <rFont val="Arial"/>
        <family val="2"/>
      </rPr>
      <t>18</t>
    </r>
    <r>
      <rPr>
        <b/>
        <i/>
        <sz val="11"/>
        <color theme="1"/>
        <rFont val="宋体"/>
        <family val="3"/>
        <charset val="134"/>
      </rPr>
      <t>年预算中的累计已发生数：</t>
    </r>
    <phoneticPr fontId="5" type="noConversion"/>
  </si>
  <si>
    <r>
      <t>*</t>
    </r>
    <r>
      <rPr>
        <sz val="11"/>
        <color theme="1"/>
        <rFont val="宋体"/>
        <family val="2"/>
      </rPr>
      <t>若按照当地税局清算口径要求，车位是含在非普宅清算的，则不必考虑表二计算。</t>
    </r>
    <phoneticPr fontId="5" type="noConversion"/>
  </si>
  <si>
    <r>
      <rPr>
        <sz val="11"/>
        <color theme="1"/>
        <rFont val="宋体"/>
        <family val="2"/>
      </rPr>
      <t>车位应承担的累计至</t>
    </r>
    <r>
      <rPr>
        <sz val="11"/>
        <color theme="1"/>
        <rFont val="Arial"/>
        <family val="2"/>
      </rPr>
      <t>17</t>
    </r>
    <r>
      <rPr>
        <sz val="11"/>
        <color theme="1"/>
        <rFont val="宋体"/>
        <family val="2"/>
      </rPr>
      <t>年土增税</t>
    </r>
    <phoneticPr fontId="5" type="noConversion"/>
  </si>
  <si>
    <r>
      <rPr>
        <b/>
        <sz val="11"/>
        <color theme="1"/>
        <rFont val="宋体"/>
        <family val="3"/>
        <charset val="134"/>
      </rPr>
      <t>非普宅</t>
    </r>
    <r>
      <rPr>
        <b/>
        <sz val="11"/>
        <color theme="1"/>
        <rFont val="Arial"/>
        <family val="2"/>
      </rPr>
      <t>-</t>
    </r>
    <r>
      <rPr>
        <b/>
        <sz val="11"/>
        <color theme="1"/>
        <rFont val="宋体"/>
        <family val="3"/>
        <charset val="134"/>
      </rPr>
      <t>调整后累计至上期已发生数</t>
    </r>
    <phoneticPr fontId="5" type="noConversion"/>
  </si>
  <si>
    <r>
      <rPr>
        <b/>
        <sz val="11"/>
        <color theme="1"/>
        <rFont val="宋体"/>
        <family val="3"/>
        <charset val="134"/>
      </rPr>
      <t>车位</t>
    </r>
    <r>
      <rPr>
        <b/>
        <sz val="11"/>
        <color theme="1"/>
        <rFont val="Arial"/>
        <family val="2"/>
      </rPr>
      <t>-</t>
    </r>
    <r>
      <rPr>
        <b/>
        <sz val="11"/>
        <color theme="1"/>
        <rFont val="宋体"/>
        <family val="3"/>
        <charset val="134"/>
      </rPr>
      <t>调整后累计至上期已发生数</t>
    </r>
    <phoneticPr fontId="5" type="noConversion"/>
  </si>
  <si>
    <r>
      <rPr>
        <b/>
        <sz val="11"/>
        <color theme="1"/>
        <rFont val="宋体"/>
        <family val="3"/>
        <charset val="134"/>
      </rPr>
      <t>表三</t>
    </r>
    <phoneticPr fontId="5" type="noConversion"/>
  </si>
  <si>
    <r>
      <rPr>
        <b/>
        <i/>
        <sz val="11"/>
        <color theme="1"/>
        <rFont val="宋体"/>
        <family val="3"/>
        <charset val="134"/>
      </rPr>
      <t>计算全周期土增税及各业态剩余期间应分摊土增税预算总额：（自动计算）</t>
    </r>
    <phoneticPr fontId="5" type="noConversion"/>
  </si>
  <si>
    <r>
      <rPr>
        <b/>
        <sz val="10"/>
        <rFont val="宋体"/>
        <family val="3"/>
        <charset val="134"/>
      </rPr>
      <t>土增税清算口径物业类型
（应与表一物业类型一致）</t>
    </r>
    <phoneticPr fontId="4" type="noConversion"/>
  </si>
  <si>
    <r>
      <rPr>
        <b/>
        <sz val="10"/>
        <rFont val="宋体"/>
        <family val="3"/>
        <charset val="134"/>
      </rPr>
      <t>全周期销售收入</t>
    </r>
    <phoneticPr fontId="4" type="noConversion"/>
  </si>
  <si>
    <r>
      <rPr>
        <b/>
        <sz val="10"/>
        <rFont val="宋体"/>
        <family val="3"/>
        <charset val="134"/>
      </rPr>
      <t>全周期可抵扣税务成本</t>
    </r>
    <phoneticPr fontId="4" type="noConversion"/>
  </si>
  <si>
    <r>
      <rPr>
        <b/>
        <sz val="10"/>
        <rFont val="宋体"/>
        <family val="3"/>
        <charset val="134"/>
      </rPr>
      <t>税金及附加</t>
    </r>
    <r>
      <rPr>
        <b/>
        <sz val="8"/>
        <rFont val="宋体"/>
        <family val="3"/>
        <charset val="134"/>
      </rPr>
      <t>（可根据实际情况调整）</t>
    </r>
    <phoneticPr fontId="4" type="noConversion"/>
  </si>
  <si>
    <r>
      <rPr>
        <b/>
        <sz val="10"/>
        <rFont val="宋体"/>
        <family val="3"/>
        <charset val="134"/>
      </rPr>
      <t>土地增值税税率</t>
    </r>
    <phoneticPr fontId="4" type="noConversion"/>
  </si>
  <si>
    <r>
      <rPr>
        <b/>
        <i/>
        <sz val="10"/>
        <rFont val="宋体"/>
        <family val="3"/>
        <charset val="134"/>
      </rPr>
      <t>全周期应计土增税</t>
    </r>
    <phoneticPr fontId="5" type="noConversion"/>
  </si>
  <si>
    <r>
      <rPr>
        <b/>
        <sz val="10"/>
        <rFont val="宋体"/>
        <family val="3"/>
        <charset val="134"/>
      </rPr>
      <t>项目土增税税负率</t>
    </r>
    <phoneticPr fontId="4" type="noConversion"/>
  </si>
  <si>
    <t>C</t>
    <phoneticPr fontId="4" type="noConversion"/>
  </si>
  <si>
    <t>D=B*10%</t>
    <phoneticPr fontId="4" type="noConversion"/>
  </si>
  <si>
    <t>E=B*20%</t>
    <phoneticPr fontId="4" type="noConversion"/>
  </si>
  <si>
    <t>F=B+C+D+E</t>
    <phoneticPr fontId="4" type="noConversion"/>
  </si>
  <si>
    <t>G=A-F</t>
    <phoneticPr fontId="4" type="noConversion"/>
  </si>
  <si>
    <t>H=H/G</t>
    <phoneticPr fontId="4" type="noConversion"/>
  </si>
  <si>
    <r>
      <rPr>
        <sz val="10"/>
        <rFont val="宋体"/>
        <family val="3"/>
        <charset val="134"/>
      </rPr>
      <t>普通住宅</t>
    </r>
    <phoneticPr fontId="4" type="noConversion"/>
  </si>
  <si>
    <r>
      <rPr>
        <sz val="10"/>
        <rFont val="宋体"/>
        <family val="3"/>
        <charset val="134"/>
      </rPr>
      <t>非普通住宅</t>
    </r>
    <phoneticPr fontId="4" type="noConversion"/>
  </si>
  <si>
    <r>
      <rPr>
        <sz val="10"/>
        <rFont val="宋体"/>
        <family val="3"/>
        <charset val="134"/>
      </rPr>
      <t>车位</t>
    </r>
    <phoneticPr fontId="5" type="noConversion"/>
  </si>
  <si>
    <t>check1</t>
    <phoneticPr fontId="4" type="noConversion"/>
  </si>
  <si>
    <r>
      <rPr>
        <b/>
        <sz val="11"/>
        <color theme="1"/>
        <rFont val="宋体"/>
        <family val="3"/>
        <charset val="134"/>
      </rPr>
      <t>表四</t>
    </r>
    <phoneticPr fontId="5" type="noConversion"/>
  </si>
  <si>
    <r>
      <rPr>
        <b/>
        <i/>
        <sz val="11"/>
        <color theme="1"/>
        <rFont val="宋体"/>
        <family val="3"/>
        <charset val="134"/>
      </rPr>
      <t>按照调整后成本的各物业类型纯毛利占比分配各期的土增税预算金额（万元）：</t>
    </r>
    <phoneticPr fontId="2" type="noConversion"/>
  </si>
  <si>
    <r>
      <t>*</t>
    </r>
    <r>
      <rPr>
        <b/>
        <sz val="14"/>
        <rFont val="华文楷体"/>
        <family val="3"/>
        <charset val="134"/>
      </rPr>
      <t>请使用调整后单方成本计算以下纯毛利</t>
    </r>
    <r>
      <rPr>
        <b/>
        <sz val="14"/>
        <rFont val="Arial"/>
        <family val="2"/>
      </rPr>
      <t>*</t>
    </r>
    <phoneticPr fontId="2" type="noConversion"/>
  </si>
  <si>
    <r>
      <rPr>
        <b/>
        <sz val="10"/>
        <rFont val="宋体"/>
        <family val="3"/>
        <charset val="134"/>
      </rPr>
      <t>表一全周期总纯毛利</t>
    </r>
  </si>
  <si>
    <r>
      <rPr>
        <sz val="10"/>
        <rFont val="宋体"/>
        <family val="3"/>
        <charset val="134"/>
      </rPr>
      <t>稽核应等于</t>
    </r>
    <r>
      <rPr>
        <sz val="10"/>
        <rFont val="Arial"/>
        <family val="2"/>
      </rPr>
      <t>0</t>
    </r>
    <phoneticPr fontId="5" type="noConversion"/>
  </si>
  <si>
    <r>
      <rPr>
        <b/>
        <sz val="10"/>
        <rFont val="宋体"/>
        <family val="3"/>
        <charset val="134"/>
      </rPr>
      <t>至</t>
    </r>
    <r>
      <rPr>
        <b/>
        <sz val="10"/>
        <rFont val="Arial"/>
        <family val="2"/>
      </rPr>
      <t>2016</t>
    </r>
    <r>
      <rPr>
        <b/>
        <sz val="10"/>
        <rFont val="宋体"/>
        <family val="3"/>
        <charset val="134"/>
      </rPr>
      <t>年累计土增税分配额</t>
    </r>
    <phoneticPr fontId="2" type="noConversion"/>
  </si>
  <si>
    <r>
      <t>2017</t>
    </r>
    <r>
      <rPr>
        <b/>
        <sz val="10"/>
        <rFont val="宋体"/>
        <family val="3"/>
        <charset val="134"/>
      </rPr>
      <t>年全年土增税分配额</t>
    </r>
    <phoneticPr fontId="2" type="noConversion"/>
  </si>
  <si>
    <r>
      <t>2018</t>
    </r>
    <r>
      <rPr>
        <b/>
        <sz val="10"/>
        <rFont val="宋体"/>
        <family val="3"/>
        <charset val="134"/>
      </rPr>
      <t>上半年土增税分配额</t>
    </r>
  </si>
  <si>
    <r>
      <rPr>
        <b/>
        <sz val="10"/>
        <rFont val="宋体"/>
        <family val="3"/>
        <charset val="134"/>
      </rPr>
      <t>以下各期土增税填列至</t>
    </r>
    <r>
      <rPr>
        <b/>
        <sz val="10"/>
        <rFont val="Arial"/>
        <family val="2"/>
      </rPr>
      <t xml:space="preserve"> </t>
    </r>
    <r>
      <rPr>
        <b/>
        <sz val="10"/>
        <rFont val="宋体"/>
        <family val="3"/>
        <charset val="134"/>
      </rPr>
      <t>表</t>
    </r>
    <r>
      <rPr>
        <b/>
        <sz val="10"/>
        <rFont val="Arial"/>
        <family val="2"/>
      </rPr>
      <t>1.3</t>
    </r>
    <r>
      <rPr>
        <b/>
        <sz val="10"/>
        <rFont val="宋体"/>
        <family val="3"/>
        <charset val="134"/>
      </rPr>
      <t>利润预算表第</t>
    </r>
    <r>
      <rPr>
        <b/>
        <sz val="10"/>
        <rFont val="Arial"/>
        <family val="2"/>
      </rPr>
      <t>54</t>
    </r>
    <r>
      <rPr>
        <b/>
        <sz val="10"/>
        <rFont val="宋体"/>
        <family val="3"/>
        <charset val="134"/>
      </rPr>
      <t>行的各期土增税金额</t>
    </r>
    <phoneticPr fontId="5" type="noConversion"/>
  </si>
  <si>
    <r>
      <rPr>
        <b/>
        <sz val="10"/>
        <rFont val="宋体"/>
        <family val="3"/>
        <charset val="134"/>
      </rPr>
      <t>合计</t>
    </r>
    <phoneticPr fontId="5" type="noConversion"/>
  </si>
  <si>
    <r>
      <rPr>
        <b/>
        <sz val="12"/>
        <rFont val="宋体"/>
        <family val="3"/>
        <charset val="134"/>
      </rPr>
      <t>截至</t>
    </r>
    <r>
      <rPr>
        <b/>
        <sz val="12"/>
        <rFont val="Times New Roman"/>
        <family val="1"/>
      </rPr>
      <t>2016</t>
    </r>
    <r>
      <rPr>
        <b/>
        <sz val="12"/>
        <rFont val="宋体"/>
        <family val="3"/>
        <charset val="134"/>
      </rPr>
      <t>年</t>
    </r>
    <r>
      <rPr>
        <b/>
        <sz val="12"/>
        <rFont val="Times New Roman"/>
        <family val="1"/>
      </rPr>
      <t>12</t>
    </r>
    <r>
      <rPr>
        <b/>
        <sz val="12"/>
        <rFont val="宋体"/>
        <family val="3"/>
        <charset val="134"/>
      </rPr>
      <t>月累计实际数</t>
    </r>
    <phoneticPr fontId="2" type="noConversion"/>
  </si>
  <si>
    <r>
      <t>2017</t>
    </r>
    <r>
      <rPr>
        <b/>
        <sz val="12"/>
        <rFont val="宋体"/>
        <family val="3"/>
        <charset val="134"/>
      </rPr>
      <t>年全年实际数</t>
    </r>
    <phoneticPr fontId="2" type="noConversion"/>
  </si>
  <si>
    <r>
      <rPr>
        <sz val="11"/>
        <color theme="1"/>
        <rFont val="宋体"/>
        <family val="3"/>
        <charset val="134"/>
      </rPr>
      <t>应与表</t>
    </r>
    <r>
      <rPr>
        <sz val="11"/>
        <color theme="1"/>
        <rFont val="Times New Roman"/>
        <family val="1"/>
      </rPr>
      <t>1</t>
    </r>
    <r>
      <rPr>
        <sz val="11"/>
        <color theme="1"/>
        <rFont val="宋体"/>
        <family val="3"/>
        <charset val="134"/>
      </rPr>
      <t>一致</t>
    </r>
    <phoneticPr fontId="2" type="noConversion"/>
  </si>
  <si>
    <t>手工填列，取自表1.3.2 预算工作底稿</t>
    <phoneticPr fontId="2" type="noConversion"/>
  </si>
  <si>
    <t>（取自表1预算）</t>
    <phoneticPr fontId="2" type="noConversion"/>
  </si>
  <si>
    <r>
      <t>2017</t>
    </r>
    <r>
      <rPr>
        <b/>
        <sz val="12"/>
        <rFont val="宋体"/>
        <family val="3"/>
        <charset val="134"/>
      </rPr>
      <t>年全年预算数</t>
    </r>
    <phoneticPr fontId="2" type="noConversion"/>
  </si>
  <si>
    <r>
      <t>2018</t>
    </r>
    <r>
      <rPr>
        <b/>
        <sz val="10"/>
        <color theme="1"/>
        <rFont val="宋体"/>
        <family val="3"/>
        <charset val="134"/>
      </rPr>
      <t>年下半年</t>
    </r>
    <phoneticPr fontId="2" type="noConversion"/>
  </si>
  <si>
    <t>实际数</t>
    <phoneticPr fontId="2" type="noConversion"/>
  </si>
  <si>
    <t>预算数</t>
    <phoneticPr fontId="2" type="noConversion"/>
  </si>
  <si>
    <r>
      <rPr>
        <b/>
        <sz val="12"/>
        <rFont val="宋体"/>
        <family val="3"/>
        <charset val="134"/>
      </rPr>
      <t>截至</t>
    </r>
    <r>
      <rPr>
        <b/>
        <sz val="12"/>
        <rFont val="Times New Roman"/>
        <family val="1"/>
      </rPr>
      <t>2016</t>
    </r>
    <r>
      <rPr>
        <b/>
        <sz val="12"/>
        <rFont val="宋体"/>
        <family val="3"/>
        <charset val="134"/>
      </rPr>
      <t>年</t>
    </r>
    <r>
      <rPr>
        <b/>
        <sz val="12"/>
        <rFont val="Times New Roman"/>
        <family val="1"/>
      </rPr>
      <t>12</t>
    </r>
    <r>
      <rPr>
        <b/>
        <sz val="12"/>
        <rFont val="宋体"/>
        <family val="3"/>
        <charset val="134"/>
      </rPr>
      <t>月累计</t>
    </r>
    <phoneticPr fontId="2" type="noConversion"/>
  </si>
  <si>
    <r>
      <rPr>
        <b/>
        <sz val="12"/>
        <rFont val="宋体"/>
        <family val="3"/>
        <charset val="134"/>
      </rPr>
      <t>截至</t>
    </r>
    <r>
      <rPr>
        <b/>
        <sz val="12"/>
        <rFont val="Times New Roman"/>
        <family val="1"/>
      </rPr>
      <t>2016</t>
    </r>
    <r>
      <rPr>
        <b/>
        <sz val="12"/>
        <rFont val="宋体"/>
        <family val="3"/>
        <charset val="134"/>
      </rPr>
      <t>年</t>
    </r>
    <r>
      <rPr>
        <b/>
        <sz val="12"/>
        <rFont val="Times New Roman"/>
        <family val="1"/>
      </rPr>
      <t>12</t>
    </r>
    <r>
      <rPr>
        <b/>
        <sz val="12"/>
        <rFont val="宋体"/>
        <family val="3"/>
        <charset val="134"/>
      </rPr>
      <t>月累计预算数</t>
    </r>
    <phoneticPr fontId="2" type="noConversion"/>
  </si>
  <si>
    <r>
      <t>2017</t>
    </r>
    <r>
      <rPr>
        <b/>
        <sz val="12"/>
        <rFont val="宋体"/>
        <family val="3"/>
        <charset val="134"/>
      </rPr>
      <t>年全年预算数</t>
    </r>
    <phoneticPr fontId="2" type="noConversion"/>
  </si>
  <si>
    <t>自动链接</t>
  </si>
  <si>
    <t>与原表2一致，自动链接，但需要分析说明</t>
  </si>
  <si>
    <r>
      <rPr>
        <u/>
        <sz val="18"/>
        <color theme="10"/>
        <rFont val="宋体"/>
        <family val="3"/>
        <charset val="134"/>
      </rPr>
      <t>表</t>
    </r>
    <r>
      <rPr>
        <u/>
        <sz val="18"/>
        <color theme="10"/>
        <rFont val="Times New Roman"/>
        <family val="1"/>
      </rPr>
      <t>1.3.1.1</t>
    </r>
    <r>
      <rPr>
        <u/>
        <sz val="18"/>
        <color theme="10"/>
        <rFont val="宋体"/>
        <family val="3"/>
        <charset val="134"/>
      </rPr>
      <t>单方成本调整表</t>
    </r>
    <phoneticPr fontId="2" type="noConversion"/>
  </si>
  <si>
    <t>自动链接，请检查稽核</t>
  </si>
  <si>
    <t>该合计数若低于原责任书全周期土增税金额，则按照新表1的销售金额填第6行销售金额</t>
    <phoneticPr fontId="2" type="noConversion"/>
  </si>
  <si>
    <r>
      <rPr>
        <b/>
        <sz val="10"/>
        <rFont val="宋体"/>
        <family val="3"/>
        <charset val="134"/>
      </rPr>
      <t>至</t>
    </r>
    <r>
      <rPr>
        <b/>
        <sz val="10"/>
        <rFont val="Arial"/>
        <family val="2"/>
      </rPr>
      <t>2016</t>
    </r>
    <r>
      <rPr>
        <b/>
        <sz val="10"/>
        <rFont val="宋体"/>
        <family val="3"/>
        <charset val="134"/>
      </rPr>
      <t>年累计实际纯毛利</t>
    </r>
    <phoneticPr fontId="2" type="noConversion"/>
  </si>
  <si>
    <r>
      <t>2017</t>
    </r>
    <r>
      <rPr>
        <b/>
        <sz val="10"/>
        <rFont val="宋体"/>
        <family val="3"/>
        <charset val="134"/>
      </rPr>
      <t>年全年实际纯毛利</t>
    </r>
    <phoneticPr fontId="2" type="noConversion"/>
  </si>
  <si>
    <r>
      <t>2018</t>
    </r>
    <r>
      <rPr>
        <b/>
        <sz val="10"/>
        <rFont val="宋体"/>
        <family val="3"/>
        <charset val="134"/>
      </rPr>
      <t>上半年实际纯毛利</t>
    </r>
    <phoneticPr fontId="2" type="noConversion"/>
  </si>
  <si>
    <t>应根据实际销售数据、调整后的单方成本及土增税清算口径物业类型分类填列</t>
    <phoneticPr fontId="5" type="noConversion"/>
  </si>
  <si>
    <r>
      <t>2018</t>
    </r>
    <r>
      <rPr>
        <b/>
        <sz val="10"/>
        <rFont val="宋体"/>
        <family val="3"/>
        <charset val="134"/>
      </rPr>
      <t>年</t>
    </r>
    <r>
      <rPr>
        <b/>
        <sz val="10"/>
        <rFont val="Arial"/>
        <family val="2"/>
      </rPr>
      <t>7</t>
    </r>
    <r>
      <rPr>
        <b/>
        <sz val="10"/>
        <rFont val="宋体"/>
        <family val="3"/>
        <charset val="134"/>
      </rPr>
      <t>月份实际纯毛利</t>
    </r>
    <phoneticPr fontId="2" type="noConversion"/>
  </si>
  <si>
    <r>
      <t>2018</t>
    </r>
    <r>
      <rPr>
        <b/>
        <sz val="10"/>
        <rFont val="宋体"/>
        <family val="3"/>
        <charset val="134"/>
      </rPr>
      <t>年</t>
    </r>
    <r>
      <rPr>
        <b/>
        <sz val="10"/>
        <rFont val="Arial"/>
        <family val="2"/>
      </rPr>
      <t>8月份实际纯毛利</t>
    </r>
    <r>
      <rPr>
        <b/>
        <sz val="10"/>
        <rFont val="宋体"/>
        <family val="3"/>
        <charset val="134"/>
      </rPr>
      <t/>
    </r>
  </si>
  <si>
    <r>
      <t>2018</t>
    </r>
    <r>
      <rPr>
        <b/>
        <sz val="10"/>
        <rFont val="宋体"/>
        <family val="3"/>
        <charset val="134"/>
      </rPr>
      <t>年</t>
    </r>
    <r>
      <rPr>
        <b/>
        <sz val="10"/>
        <rFont val="Arial"/>
        <family val="2"/>
      </rPr>
      <t>9月份实际纯毛利</t>
    </r>
    <r>
      <rPr>
        <b/>
        <sz val="10"/>
        <rFont val="宋体"/>
        <family val="3"/>
        <charset val="134"/>
      </rPr>
      <t/>
    </r>
  </si>
  <si>
    <r>
      <t>2018</t>
    </r>
    <r>
      <rPr>
        <b/>
        <sz val="10"/>
        <rFont val="宋体"/>
        <family val="3"/>
        <charset val="134"/>
      </rPr>
      <t>年</t>
    </r>
    <r>
      <rPr>
        <b/>
        <sz val="10"/>
        <rFont val="Arial"/>
        <family val="2"/>
      </rPr>
      <t>10月份实际纯毛利</t>
    </r>
    <r>
      <rPr>
        <b/>
        <sz val="10"/>
        <rFont val="宋体"/>
        <family val="3"/>
        <charset val="134"/>
      </rPr>
      <t/>
    </r>
  </si>
  <si>
    <r>
      <t>2018</t>
    </r>
    <r>
      <rPr>
        <b/>
        <sz val="10"/>
        <rFont val="宋体"/>
        <family val="3"/>
        <charset val="134"/>
      </rPr>
      <t>年</t>
    </r>
    <r>
      <rPr>
        <b/>
        <sz val="10"/>
        <rFont val="Arial"/>
        <family val="2"/>
      </rPr>
      <t>11月份实际纯毛利</t>
    </r>
    <r>
      <rPr>
        <b/>
        <sz val="10"/>
        <rFont val="宋体"/>
        <family val="3"/>
        <charset val="134"/>
      </rPr>
      <t/>
    </r>
  </si>
  <si>
    <r>
      <t>2018</t>
    </r>
    <r>
      <rPr>
        <b/>
        <sz val="10"/>
        <rFont val="宋体"/>
        <family val="3"/>
        <charset val="134"/>
      </rPr>
      <t>年</t>
    </r>
    <r>
      <rPr>
        <b/>
        <sz val="10"/>
        <rFont val="Arial"/>
        <family val="2"/>
      </rPr>
      <t>12月份实际纯毛利</t>
    </r>
    <r>
      <rPr>
        <b/>
        <sz val="10"/>
        <rFont val="宋体"/>
        <family val="3"/>
        <charset val="134"/>
      </rPr>
      <t/>
    </r>
  </si>
  <si>
    <t>稽核</t>
    <phoneticPr fontId="2" type="noConversion"/>
  </si>
  <si>
    <r>
      <t>2018</t>
    </r>
    <r>
      <rPr>
        <b/>
        <sz val="10"/>
        <rFont val="宋体"/>
        <family val="3"/>
        <charset val="134"/>
      </rPr>
      <t>年</t>
    </r>
    <r>
      <rPr>
        <b/>
        <sz val="10"/>
        <rFont val="Arial"/>
        <family val="2"/>
      </rPr>
      <t>7</t>
    </r>
    <r>
      <rPr>
        <b/>
        <sz val="10"/>
        <rFont val="宋体"/>
        <family val="3"/>
        <charset val="134"/>
      </rPr>
      <t>月份土增税分配额</t>
    </r>
    <phoneticPr fontId="2" type="noConversion"/>
  </si>
  <si>
    <r>
      <t>2018</t>
    </r>
    <r>
      <rPr>
        <b/>
        <sz val="10"/>
        <rFont val="宋体"/>
        <family val="3"/>
        <charset val="134"/>
      </rPr>
      <t>年</t>
    </r>
    <r>
      <rPr>
        <b/>
        <sz val="10"/>
        <rFont val="Arial"/>
        <family val="2"/>
      </rPr>
      <t>8月份土增税分配额</t>
    </r>
    <r>
      <rPr>
        <b/>
        <sz val="10"/>
        <rFont val="宋体"/>
        <family val="3"/>
        <charset val="134"/>
      </rPr>
      <t/>
    </r>
  </si>
  <si>
    <r>
      <t>2018</t>
    </r>
    <r>
      <rPr>
        <b/>
        <sz val="10"/>
        <rFont val="宋体"/>
        <family val="3"/>
        <charset val="134"/>
      </rPr>
      <t>年</t>
    </r>
    <r>
      <rPr>
        <b/>
        <sz val="10"/>
        <rFont val="Arial"/>
        <family val="2"/>
      </rPr>
      <t>9月份土增税分配额</t>
    </r>
    <r>
      <rPr>
        <b/>
        <sz val="10"/>
        <rFont val="宋体"/>
        <family val="3"/>
        <charset val="134"/>
      </rPr>
      <t/>
    </r>
  </si>
  <si>
    <r>
      <t>2018</t>
    </r>
    <r>
      <rPr>
        <b/>
        <sz val="10"/>
        <rFont val="宋体"/>
        <family val="3"/>
        <charset val="134"/>
      </rPr>
      <t>年</t>
    </r>
    <r>
      <rPr>
        <b/>
        <sz val="10"/>
        <rFont val="Arial"/>
        <family val="2"/>
      </rPr>
      <t>10月份土增税分配额</t>
    </r>
    <r>
      <rPr>
        <b/>
        <sz val="10"/>
        <rFont val="宋体"/>
        <family val="3"/>
        <charset val="134"/>
      </rPr>
      <t/>
    </r>
  </si>
  <si>
    <r>
      <t>2018</t>
    </r>
    <r>
      <rPr>
        <b/>
        <sz val="10"/>
        <rFont val="宋体"/>
        <family val="3"/>
        <charset val="134"/>
      </rPr>
      <t>年</t>
    </r>
    <r>
      <rPr>
        <b/>
        <sz val="10"/>
        <rFont val="Arial"/>
        <family val="2"/>
      </rPr>
      <t>11月份土增税分配额</t>
    </r>
    <r>
      <rPr>
        <b/>
        <sz val="10"/>
        <rFont val="宋体"/>
        <family val="3"/>
        <charset val="134"/>
      </rPr>
      <t/>
    </r>
  </si>
  <si>
    <r>
      <t>2018</t>
    </r>
    <r>
      <rPr>
        <b/>
        <sz val="10"/>
        <rFont val="宋体"/>
        <family val="3"/>
        <charset val="134"/>
      </rPr>
      <t>年</t>
    </r>
    <r>
      <rPr>
        <b/>
        <sz val="10"/>
        <rFont val="Arial"/>
        <family val="2"/>
      </rPr>
      <t>12月份土增税分配额</t>
    </r>
    <r>
      <rPr>
        <b/>
        <sz val="10"/>
        <rFont val="宋体"/>
        <family val="3"/>
        <charset val="134"/>
      </rPr>
      <t/>
    </r>
  </si>
  <si>
    <r>
      <rPr>
        <b/>
        <sz val="10"/>
        <color theme="1"/>
        <rFont val="宋体"/>
        <family val="3"/>
        <charset val="134"/>
      </rPr>
      <t>该行可能与新表</t>
    </r>
    <r>
      <rPr>
        <b/>
        <sz val="10"/>
        <color theme="1"/>
        <rFont val="Arial"/>
        <family val="2"/>
      </rPr>
      <t>1</t>
    </r>
    <r>
      <rPr>
        <b/>
        <sz val="10"/>
        <color theme="1"/>
        <rFont val="宋体"/>
        <family val="3"/>
        <charset val="134"/>
      </rPr>
      <t>不一致，应根据经</t>
    </r>
    <r>
      <rPr>
        <b/>
        <sz val="10"/>
        <color theme="1"/>
        <rFont val="Arial"/>
        <family val="2"/>
      </rPr>
      <t>17</t>
    </r>
    <r>
      <rPr>
        <b/>
        <sz val="10"/>
        <color theme="1"/>
        <rFont val="宋体"/>
        <family val="3"/>
        <charset val="134"/>
      </rPr>
      <t>年底调整后的不含税金额填列，即原表</t>
    </r>
    <r>
      <rPr>
        <b/>
        <sz val="10"/>
        <color theme="1"/>
        <rFont val="Arial"/>
        <family val="2"/>
      </rPr>
      <t>2</t>
    </r>
    <r>
      <rPr>
        <b/>
        <sz val="10"/>
        <color theme="1"/>
        <rFont val="宋体"/>
        <family val="3"/>
        <charset val="134"/>
      </rPr>
      <t>该表的调整销售金额</t>
    </r>
    <phoneticPr fontId="2" type="noConversion"/>
  </si>
  <si>
    <r>
      <rPr>
        <u/>
        <sz val="18"/>
        <color theme="10"/>
        <rFont val="宋体"/>
        <family val="3"/>
        <charset val="134"/>
      </rPr>
      <t>表</t>
    </r>
    <r>
      <rPr>
        <u/>
        <sz val="18"/>
        <color theme="10"/>
        <rFont val="Times New Roman"/>
        <family val="1"/>
      </rPr>
      <t xml:space="preserve">1.3.2b </t>
    </r>
    <r>
      <rPr>
        <u/>
        <sz val="18"/>
        <color theme="10"/>
        <rFont val="宋体"/>
        <family val="3"/>
        <charset val="134"/>
      </rPr>
      <t>土增税计算模板</t>
    </r>
    <phoneticPr fontId="2" type="noConversion"/>
  </si>
  <si>
    <t>将原表2的17年累计实际数拆成E-F两列，同时第54行需要手工链接土增税计算模板填入</t>
  </si>
  <si>
    <t>将原表2的17年累计实际数拆成E-F两列</t>
  </si>
  <si>
    <t>建议填报顺序</t>
    <phoneticPr fontId="2" type="noConversion"/>
  </si>
  <si>
    <t>将原表2的17年累计实际数拆成E-F两列，其他实际数可取自原表2</t>
    <phoneticPr fontId="2" type="noConversion"/>
  </si>
  <si>
    <t>自动链接，请检查稽核，需要分析说明</t>
    <phoneticPr fontId="2" type="noConversion"/>
  </si>
  <si>
    <t>请根据新表1填列</t>
    <phoneticPr fontId="2" type="noConversion"/>
  </si>
  <si>
    <t>增加了根据新表1填列的H、I列预算数，其他为链接</t>
    <phoneticPr fontId="2" type="noConversion"/>
  </si>
  <si>
    <t>根据调整后的销售金额（可参照原表2该表金额），计算新的全周期土增税后，按照各期实际纯毛利进行分摊</t>
    <phoneticPr fontId="2" type="noConversion"/>
  </si>
  <si>
    <r>
      <rPr>
        <b/>
        <sz val="11"/>
        <color rgb="FF000000"/>
        <rFont val="宋体"/>
        <family val="3"/>
        <charset val="134"/>
      </rPr>
      <t>销售面积（平方米，车位按个）：</t>
    </r>
    <phoneticPr fontId="2" type="noConversion"/>
  </si>
  <si>
    <r>
      <rPr>
        <b/>
        <sz val="11"/>
        <color rgb="FF000000"/>
        <rFont val="宋体"/>
        <family val="3"/>
        <charset val="134"/>
      </rPr>
      <t>不含增值税销售单价（万元）：</t>
    </r>
    <phoneticPr fontId="2" type="noConversion"/>
  </si>
  <si>
    <r>
      <rPr>
        <b/>
        <sz val="11"/>
        <color theme="1"/>
        <rFont val="宋体"/>
        <family val="3"/>
        <charset val="134"/>
      </rPr>
      <t>开发成本（万元）：</t>
    </r>
    <phoneticPr fontId="2" type="noConversion"/>
  </si>
  <si>
    <r>
      <t xml:space="preserve">   -</t>
    </r>
    <r>
      <rPr>
        <b/>
        <sz val="11"/>
        <color rgb="FF000000"/>
        <rFont val="宋体"/>
        <family val="3"/>
        <charset val="134"/>
      </rPr>
      <t>其中：土地溢价</t>
    </r>
    <phoneticPr fontId="2" type="noConversion"/>
  </si>
  <si>
    <r>
      <rPr>
        <b/>
        <sz val="11"/>
        <color theme="1"/>
        <rFont val="宋体"/>
        <family val="3"/>
        <charset val="134"/>
      </rPr>
      <t>开发成本、营业税金及三项费用合计</t>
    </r>
    <phoneticPr fontId="2" type="noConversion"/>
  </si>
  <si>
    <r>
      <rPr>
        <b/>
        <sz val="11"/>
        <color rgb="FF000000"/>
        <rFont val="宋体"/>
        <family val="3"/>
        <charset val="134"/>
      </rPr>
      <t>不含增值税单方开发成本（元</t>
    </r>
    <r>
      <rPr>
        <b/>
        <sz val="11"/>
        <color rgb="FF000000"/>
        <rFont val="Times New Roman"/>
        <family val="1"/>
      </rPr>
      <t>/m</t>
    </r>
    <r>
      <rPr>
        <b/>
        <vertAlign val="superscript"/>
        <sz val="11"/>
        <color rgb="FF000000"/>
        <rFont val="Times New Roman"/>
        <family val="1"/>
      </rPr>
      <t>2</t>
    </r>
    <r>
      <rPr>
        <b/>
        <sz val="11"/>
        <color rgb="FF000000"/>
        <rFont val="宋体"/>
        <family val="3"/>
        <charset val="134"/>
      </rPr>
      <t>，车位元</t>
    </r>
    <r>
      <rPr>
        <b/>
        <sz val="11"/>
        <color rgb="FF000000"/>
        <rFont val="Times New Roman"/>
        <family val="1"/>
      </rPr>
      <t>/</t>
    </r>
    <r>
      <rPr>
        <b/>
        <sz val="11"/>
        <color rgb="FF000000"/>
        <rFont val="宋体"/>
        <family val="3"/>
        <charset val="134"/>
      </rPr>
      <t>个）：</t>
    </r>
    <phoneticPr fontId="2" type="noConversion"/>
  </si>
  <si>
    <r>
      <rPr>
        <sz val="8"/>
        <color rgb="FF000000"/>
        <rFont val="宋体"/>
        <family val="3"/>
        <charset val="134"/>
      </rPr>
      <t>（全周期总额</t>
    </r>
    <r>
      <rPr>
        <sz val="8"/>
        <color rgb="FF000000"/>
        <rFont val="Times New Roman"/>
        <family val="1"/>
      </rPr>
      <t>-</t>
    </r>
    <r>
      <rPr>
        <sz val="8"/>
        <color rgb="FF000000"/>
        <rFont val="宋体"/>
        <family val="3"/>
        <charset val="134"/>
      </rPr>
      <t>期初累计数）</t>
    </r>
    <r>
      <rPr>
        <sz val="8"/>
        <color rgb="FF000000"/>
        <rFont val="Times New Roman"/>
        <family val="1"/>
      </rPr>
      <t>*</t>
    </r>
    <r>
      <rPr>
        <sz val="8"/>
        <color rgb="FF000000"/>
        <rFont val="宋体"/>
        <family val="3"/>
        <charset val="134"/>
      </rPr>
      <t>当期不含税认购收入</t>
    </r>
    <r>
      <rPr>
        <sz val="8"/>
        <color rgb="FF000000"/>
        <rFont val="Times New Roman"/>
        <family val="1"/>
      </rPr>
      <t>/</t>
    </r>
    <r>
      <rPr>
        <sz val="8"/>
        <color rgb="FF000000"/>
        <rFont val="宋体"/>
        <family val="3"/>
        <charset val="134"/>
      </rPr>
      <t>不含税认购收入预算小计（表内计算）</t>
    </r>
    <phoneticPr fontId="2" type="noConversion"/>
  </si>
  <si>
    <r>
      <rPr>
        <sz val="11"/>
        <color rgb="FF000000"/>
        <rFont val="宋体"/>
        <family val="3"/>
        <charset val="134"/>
      </rPr>
      <t>含税销售单价</t>
    </r>
    <r>
      <rPr>
        <sz val="11"/>
        <color rgb="FF000000"/>
        <rFont val="Times New Roman"/>
        <family val="1"/>
      </rPr>
      <t>-</t>
    </r>
    <r>
      <rPr>
        <sz val="11"/>
        <color rgb="FF000000"/>
        <rFont val="宋体"/>
        <family val="3"/>
        <charset val="134"/>
      </rPr>
      <t>认购
（元</t>
    </r>
    <r>
      <rPr>
        <sz val="11"/>
        <color rgb="FF000000"/>
        <rFont val="Times New Roman"/>
        <family val="1"/>
      </rPr>
      <t>/m</t>
    </r>
    <r>
      <rPr>
        <vertAlign val="superscript"/>
        <sz val="11"/>
        <color rgb="FF000000"/>
        <rFont val="Times New Roman"/>
        <family val="1"/>
      </rPr>
      <t>2</t>
    </r>
    <r>
      <rPr>
        <sz val="11"/>
        <color rgb="FF000000"/>
        <rFont val="宋体"/>
        <family val="3"/>
        <charset val="134"/>
      </rPr>
      <t>）
（合计栏填写平均单价）</t>
    </r>
    <phoneticPr fontId="2" type="noConversion"/>
  </si>
  <si>
    <r>
      <rPr>
        <sz val="11"/>
        <color rgb="FF000000"/>
        <rFont val="宋体"/>
        <family val="3"/>
        <charset val="134"/>
      </rPr>
      <t>含税销售金额</t>
    </r>
    <r>
      <rPr>
        <sz val="11"/>
        <color rgb="FF000000"/>
        <rFont val="Times New Roman"/>
        <family val="1"/>
      </rPr>
      <t>-</t>
    </r>
    <r>
      <rPr>
        <sz val="11"/>
        <color rgb="FF000000"/>
        <rFont val="宋体"/>
        <family val="3"/>
        <charset val="134"/>
      </rPr>
      <t>认购
（万元）</t>
    </r>
    <phoneticPr fontId="2" type="noConversion"/>
  </si>
  <si>
    <t>含税销售回款
（万元）</t>
    <phoneticPr fontId="2" type="noConversion"/>
  </si>
  <si>
    <r>
      <rPr>
        <sz val="11"/>
        <color rgb="FF000000"/>
        <rFont val="宋体"/>
        <family val="3"/>
        <charset val="134"/>
      </rPr>
      <t>不含税销售金额</t>
    </r>
    <r>
      <rPr>
        <sz val="11"/>
        <color rgb="FF000000"/>
        <rFont val="Times New Roman"/>
        <family val="1"/>
      </rPr>
      <t>-</t>
    </r>
    <r>
      <rPr>
        <sz val="11"/>
        <color rgb="FF000000"/>
        <rFont val="宋体"/>
        <family val="3"/>
        <charset val="134"/>
      </rPr>
      <t>认购
（万元）</t>
    </r>
    <phoneticPr fontId="2" type="noConversion"/>
  </si>
  <si>
    <r>
      <rPr>
        <sz val="11"/>
        <color rgb="FF000000"/>
        <rFont val="宋体"/>
        <family val="3"/>
        <charset val="134"/>
      </rPr>
      <t>不含税销售单价</t>
    </r>
    <r>
      <rPr>
        <sz val="11"/>
        <color rgb="FF000000"/>
        <rFont val="Times New Roman"/>
        <family val="1"/>
      </rPr>
      <t>-</t>
    </r>
    <r>
      <rPr>
        <sz val="11"/>
        <color rgb="FF000000"/>
        <rFont val="宋体"/>
        <family val="3"/>
        <charset val="134"/>
      </rPr>
      <t>认购
（元</t>
    </r>
    <r>
      <rPr>
        <sz val="11"/>
        <color rgb="FF000000"/>
        <rFont val="Times New Roman"/>
        <family val="1"/>
      </rPr>
      <t>/m</t>
    </r>
    <r>
      <rPr>
        <vertAlign val="superscript"/>
        <sz val="11"/>
        <color rgb="FF000000"/>
        <rFont val="Times New Roman"/>
        <family val="1"/>
      </rPr>
      <t>2</t>
    </r>
    <r>
      <rPr>
        <sz val="11"/>
        <color rgb="FF000000"/>
        <rFont val="宋体"/>
        <family val="3"/>
        <charset val="134"/>
      </rPr>
      <t>）
（合计栏填写平均单价）</t>
    </r>
    <phoneticPr fontId="2" type="noConversion"/>
  </si>
  <si>
    <r>
      <t>2017</t>
    </r>
    <r>
      <rPr>
        <b/>
        <sz val="10"/>
        <rFont val="宋体"/>
        <family val="3"/>
        <charset val="134"/>
      </rPr>
      <t>年全年实际数</t>
    </r>
    <phoneticPr fontId="2" type="noConversion"/>
  </si>
  <si>
    <r>
      <rPr>
        <sz val="11"/>
        <color rgb="FF000000"/>
        <rFont val="宋体"/>
        <family val="3"/>
        <charset val="134"/>
      </rPr>
      <t>销售面积</t>
    </r>
    <r>
      <rPr>
        <sz val="11"/>
        <color rgb="FF000000"/>
        <rFont val="Times New Roman"/>
        <family val="1"/>
      </rPr>
      <t>-</t>
    </r>
    <r>
      <rPr>
        <sz val="11"/>
        <color rgb="FF000000"/>
        <rFont val="宋体"/>
        <family val="3"/>
        <charset val="134"/>
      </rPr>
      <t>认购
（平方米）</t>
    </r>
    <phoneticPr fontId="2" type="noConversion"/>
  </si>
  <si>
    <r>
      <rPr>
        <b/>
        <sz val="11"/>
        <color theme="0"/>
        <rFont val="宋体"/>
        <family val="3"/>
        <charset val="134"/>
      </rPr>
      <t>利润预算表（出售）</t>
    </r>
    <phoneticPr fontId="4" type="noConversion"/>
  </si>
  <si>
    <r>
      <rPr>
        <b/>
        <sz val="11"/>
        <color theme="0"/>
        <rFont val="宋体"/>
        <family val="3"/>
        <charset val="134"/>
      </rPr>
      <t>内容</t>
    </r>
    <phoneticPr fontId="2" type="noConversion"/>
  </si>
  <si>
    <r>
      <rPr>
        <b/>
        <sz val="11"/>
        <color theme="0"/>
        <rFont val="宋体"/>
        <family val="3"/>
        <charset val="134"/>
      </rPr>
      <t>填表说明</t>
    </r>
    <phoneticPr fontId="2" type="noConversion"/>
  </si>
  <si>
    <r>
      <rPr>
        <b/>
        <sz val="12"/>
        <rFont val="宋体"/>
        <family val="3"/>
        <charset val="134"/>
      </rPr>
      <t>截至</t>
    </r>
    <r>
      <rPr>
        <b/>
        <sz val="12"/>
        <rFont val="Times New Roman"/>
        <family val="1"/>
      </rPr>
      <t>2016</t>
    </r>
    <r>
      <rPr>
        <b/>
        <sz val="12"/>
        <rFont val="宋体"/>
        <family val="3"/>
        <charset val="134"/>
      </rPr>
      <t>年</t>
    </r>
    <r>
      <rPr>
        <b/>
        <sz val="12"/>
        <rFont val="Times New Roman"/>
        <family val="1"/>
      </rPr>
      <t>12</t>
    </r>
    <r>
      <rPr>
        <b/>
        <sz val="12"/>
        <rFont val="宋体"/>
        <family val="3"/>
        <charset val="134"/>
      </rPr>
      <t>月累计实际数</t>
    </r>
    <phoneticPr fontId="2" type="noConversion"/>
  </si>
  <si>
    <r>
      <t>2018</t>
    </r>
    <r>
      <rPr>
        <b/>
        <sz val="11"/>
        <color theme="0"/>
        <rFont val="宋体"/>
        <family val="3"/>
        <charset val="134"/>
      </rPr>
      <t>年下半年</t>
    </r>
    <phoneticPr fontId="2" type="noConversion"/>
  </si>
  <si>
    <r>
      <rPr>
        <b/>
        <sz val="11"/>
        <color theme="0"/>
        <rFont val="宋体"/>
        <family val="3"/>
        <charset val="134"/>
      </rPr>
      <t>全年</t>
    </r>
    <phoneticPr fontId="2" type="noConversion"/>
  </si>
  <si>
    <r>
      <rPr>
        <b/>
        <sz val="11"/>
        <color theme="0"/>
        <rFont val="宋体"/>
        <family val="3"/>
        <charset val="134"/>
      </rPr>
      <t>项目整体完成情况</t>
    </r>
    <phoneticPr fontId="2" type="noConversion"/>
  </si>
  <si>
    <r>
      <rPr>
        <b/>
        <sz val="11"/>
        <color theme="0"/>
        <rFont val="宋体"/>
        <family val="3"/>
        <charset val="134"/>
      </rPr>
      <t>预算</t>
    </r>
    <phoneticPr fontId="2" type="noConversion"/>
  </si>
  <si>
    <r>
      <t>2</t>
    </r>
    <r>
      <rPr>
        <b/>
        <sz val="11"/>
        <color theme="1"/>
        <rFont val="宋体"/>
        <family val="3"/>
        <charset val="134"/>
      </rPr>
      <t>月</t>
    </r>
    <phoneticPr fontId="2" type="noConversion"/>
  </si>
  <si>
    <r>
      <t>5</t>
    </r>
    <r>
      <rPr>
        <b/>
        <sz val="11"/>
        <color theme="1"/>
        <rFont val="宋体"/>
        <family val="3"/>
        <charset val="134"/>
      </rPr>
      <t>月</t>
    </r>
    <phoneticPr fontId="2" type="noConversion"/>
  </si>
  <si>
    <r>
      <rPr>
        <b/>
        <sz val="11"/>
        <color theme="0"/>
        <rFont val="宋体"/>
        <family val="3"/>
        <charset val="134"/>
      </rPr>
      <t>实际合计</t>
    </r>
    <phoneticPr fontId="2" type="noConversion"/>
  </si>
  <si>
    <r>
      <rPr>
        <b/>
        <sz val="11"/>
        <color theme="0"/>
        <rFont val="宋体"/>
        <family val="3"/>
        <charset val="134"/>
      </rPr>
      <t>当期完成率</t>
    </r>
    <phoneticPr fontId="2" type="noConversion"/>
  </si>
  <si>
    <r>
      <t>10</t>
    </r>
    <r>
      <rPr>
        <b/>
        <sz val="11"/>
        <color theme="1"/>
        <rFont val="宋体"/>
        <family val="3"/>
        <charset val="134"/>
      </rPr>
      <t>月</t>
    </r>
    <phoneticPr fontId="2" type="noConversion"/>
  </si>
  <si>
    <r>
      <rPr>
        <b/>
        <sz val="11"/>
        <color theme="0"/>
        <rFont val="宋体"/>
        <family val="3"/>
        <charset val="134"/>
      </rPr>
      <t>实际</t>
    </r>
    <phoneticPr fontId="2" type="noConversion"/>
  </si>
  <si>
    <r>
      <rPr>
        <b/>
        <sz val="11"/>
        <color theme="0"/>
        <rFont val="宋体"/>
        <family val="3"/>
        <charset val="134"/>
      </rPr>
      <t>全周期预算</t>
    </r>
    <phoneticPr fontId="2" type="noConversion"/>
  </si>
  <si>
    <r>
      <rPr>
        <b/>
        <sz val="11"/>
        <color theme="0"/>
        <rFont val="宋体"/>
        <family val="3"/>
        <charset val="134"/>
      </rPr>
      <t>项目开始至今累计实际</t>
    </r>
    <phoneticPr fontId="2" type="noConversion"/>
  </si>
  <si>
    <r>
      <rPr>
        <b/>
        <sz val="11"/>
        <color theme="0"/>
        <rFont val="宋体"/>
        <family val="3"/>
        <charset val="134"/>
      </rPr>
      <t>累计完成率</t>
    </r>
    <phoneticPr fontId="2" type="noConversion"/>
  </si>
  <si>
    <t>销售面积（平方米，车位按个）：</t>
    <phoneticPr fontId="2" type="noConversion"/>
  </si>
  <si>
    <r>
      <rPr>
        <b/>
        <sz val="11"/>
        <color rgb="FFFF0000"/>
        <rFont val="宋体"/>
        <family val="3"/>
        <charset val="134"/>
      </rPr>
      <t>取自销售执行表（公式链接）</t>
    </r>
    <phoneticPr fontId="2" type="noConversion"/>
  </si>
  <si>
    <t>不含增值税单方开发成本（元/平方米，车位元/个）：</t>
    <phoneticPr fontId="2" type="noConversion"/>
  </si>
  <si>
    <r>
      <rPr>
        <b/>
        <sz val="11"/>
        <color rgb="FFFF0000"/>
        <rFont val="宋体"/>
        <family val="3"/>
        <charset val="134"/>
      </rPr>
      <t>底稿计算，手工输入</t>
    </r>
    <phoneticPr fontId="2" type="noConversion"/>
  </si>
  <si>
    <r>
      <rPr>
        <b/>
        <sz val="11"/>
        <color theme="1"/>
        <rFont val="宋体"/>
        <family val="3"/>
        <charset val="134"/>
      </rPr>
      <t>其中：单方土地溢价（元</t>
    </r>
    <r>
      <rPr>
        <b/>
        <sz val="11"/>
        <color theme="1"/>
        <rFont val="Times New Roman"/>
        <family val="1"/>
      </rPr>
      <t>/</t>
    </r>
    <r>
      <rPr>
        <b/>
        <sz val="11"/>
        <color theme="1"/>
        <rFont val="宋体"/>
        <family val="3"/>
        <charset val="134"/>
      </rPr>
      <t>平方米，车位元</t>
    </r>
    <r>
      <rPr>
        <b/>
        <sz val="11"/>
        <color theme="1"/>
        <rFont val="Times New Roman"/>
        <family val="1"/>
      </rPr>
      <t>/</t>
    </r>
    <r>
      <rPr>
        <b/>
        <sz val="11"/>
        <color theme="1"/>
        <rFont val="宋体"/>
        <family val="3"/>
        <charset val="134"/>
      </rPr>
      <t>个）：</t>
    </r>
    <phoneticPr fontId="2" type="noConversion"/>
  </si>
  <si>
    <t>开发成本（万元）：</t>
    <phoneticPr fontId="2" type="noConversion"/>
  </si>
  <si>
    <r>
      <rPr>
        <b/>
        <sz val="11"/>
        <color rgb="FFFF0000"/>
        <rFont val="宋体"/>
        <family val="3"/>
        <charset val="134"/>
      </rPr>
      <t>销售面积</t>
    </r>
    <r>
      <rPr>
        <b/>
        <sz val="11"/>
        <color rgb="FFFF0000"/>
        <rFont val="Times New Roman"/>
        <family val="1"/>
      </rPr>
      <t>*</t>
    </r>
    <r>
      <rPr>
        <b/>
        <sz val="11"/>
        <color rgb="FFFF0000"/>
        <rFont val="宋体"/>
        <family val="3"/>
        <charset val="134"/>
      </rPr>
      <t>不含税单方开发成本</t>
    </r>
    <phoneticPr fontId="2" type="noConversion"/>
  </si>
  <si>
    <r>
      <rPr>
        <sz val="11"/>
        <color rgb="FF000000"/>
        <rFont val="宋体"/>
        <family val="3"/>
        <charset val="134"/>
      </rPr>
      <t>类别</t>
    </r>
    <r>
      <rPr>
        <sz val="11"/>
        <color rgb="FF000000"/>
        <rFont val="Times New Roman"/>
        <family val="1"/>
      </rPr>
      <t>1</t>
    </r>
  </si>
  <si>
    <r>
      <rPr>
        <sz val="11"/>
        <color rgb="FF000000"/>
        <rFont val="宋体"/>
        <family val="3"/>
        <charset val="134"/>
      </rPr>
      <t>类别</t>
    </r>
    <r>
      <rPr>
        <sz val="11"/>
        <color rgb="FF000000"/>
        <rFont val="Times New Roman"/>
        <family val="1"/>
      </rPr>
      <t>2</t>
    </r>
  </si>
  <si>
    <r>
      <rPr>
        <b/>
        <sz val="11"/>
        <color theme="1"/>
        <rFont val="宋体"/>
        <family val="3"/>
        <charset val="134"/>
      </rPr>
      <t>不含增值税销售单价（元）：</t>
    </r>
    <phoneticPr fontId="2" type="noConversion"/>
  </si>
  <si>
    <r>
      <rPr>
        <b/>
        <sz val="11"/>
        <color rgb="FFFF0000"/>
        <rFont val="宋体"/>
        <family val="3"/>
        <charset val="134"/>
      </rPr>
      <t>取自销售执行表（公式链接）</t>
    </r>
    <r>
      <rPr>
        <b/>
        <sz val="11"/>
        <color rgb="FFFF0000"/>
        <rFont val="Times New Roman"/>
        <family val="1"/>
      </rPr>
      <t xml:space="preserve"> </t>
    </r>
    <phoneticPr fontId="2" type="noConversion"/>
  </si>
  <si>
    <r>
      <rPr>
        <b/>
        <sz val="11"/>
        <color rgb="FFFF0000"/>
        <rFont val="宋体"/>
        <family val="3"/>
        <charset val="134"/>
      </rPr>
      <t>不含税单价</t>
    </r>
    <r>
      <rPr>
        <b/>
        <sz val="11"/>
        <color rgb="FFFF0000"/>
        <rFont val="Times New Roman"/>
        <family val="1"/>
      </rPr>
      <t xml:space="preserve">- </t>
    </r>
    <r>
      <rPr>
        <b/>
        <sz val="11"/>
        <color rgb="FFFF0000"/>
        <rFont val="宋体"/>
        <family val="3"/>
        <charset val="134"/>
      </rPr>
      <t>不含税单方开发成本</t>
    </r>
    <phoneticPr fontId="2" type="noConversion"/>
  </si>
  <si>
    <r>
      <rPr>
        <b/>
        <sz val="11"/>
        <color theme="1"/>
        <rFont val="宋体"/>
        <family val="3"/>
        <charset val="134"/>
      </rPr>
      <t>各业态单方增值率（纯毛利率，即扣除费用和税金前）（</t>
    </r>
    <r>
      <rPr>
        <b/>
        <sz val="11"/>
        <color theme="1"/>
        <rFont val="Times New Roman"/>
        <family val="1"/>
      </rPr>
      <t>%</t>
    </r>
    <r>
      <rPr>
        <b/>
        <sz val="11"/>
        <color theme="1"/>
        <rFont val="宋体"/>
        <family val="3"/>
        <charset val="134"/>
      </rPr>
      <t>）：</t>
    </r>
    <phoneticPr fontId="2" type="noConversion"/>
  </si>
  <si>
    <r>
      <rPr>
        <b/>
        <sz val="11"/>
        <color rgb="FFFF0000"/>
        <rFont val="宋体"/>
        <family val="3"/>
        <charset val="134"/>
      </rPr>
      <t>单方增值额</t>
    </r>
    <r>
      <rPr>
        <b/>
        <sz val="11"/>
        <color rgb="FFFF0000"/>
        <rFont val="Times New Roman"/>
        <family val="1"/>
      </rPr>
      <t>/</t>
    </r>
    <r>
      <rPr>
        <b/>
        <sz val="11"/>
        <color rgb="FFFF0000"/>
        <rFont val="宋体"/>
        <family val="3"/>
        <charset val="134"/>
      </rPr>
      <t>不含税单价</t>
    </r>
    <phoneticPr fontId="2" type="noConversion"/>
  </si>
  <si>
    <r>
      <rPr>
        <b/>
        <sz val="11"/>
        <color theme="1"/>
        <rFont val="宋体"/>
        <family val="3"/>
        <charset val="134"/>
      </rPr>
      <t>各业态增值额合计（纯毛利，扣除费用和税金前）（</t>
    </r>
    <r>
      <rPr>
        <b/>
        <sz val="11"/>
        <color theme="1"/>
        <rFont val="Times New Roman"/>
        <family val="1"/>
      </rPr>
      <t>%</t>
    </r>
    <r>
      <rPr>
        <b/>
        <sz val="11"/>
        <color theme="1"/>
        <rFont val="宋体"/>
        <family val="3"/>
        <charset val="134"/>
      </rPr>
      <t>）：</t>
    </r>
    <phoneticPr fontId="2" type="noConversion"/>
  </si>
  <si>
    <r>
      <rPr>
        <b/>
        <sz val="11"/>
        <color rgb="FFFF0000"/>
        <rFont val="宋体"/>
        <family val="3"/>
        <charset val="134"/>
      </rPr>
      <t>单方增值额</t>
    </r>
    <r>
      <rPr>
        <b/>
        <sz val="11"/>
        <color rgb="FFFF0000"/>
        <rFont val="Times New Roman"/>
        <family val="1"/>
      </rPr>
      <t>*</t>
    </r>
    <r>
      <rPr>
        <b/>
        <sz val="11"/>
        <color rgb="FFFF0000"/>
        <rFont val="宋体"/>
        <family val="3"/>
        <charset val="134"/>
      </rPr>
      <t>销售面积</t>
    </r>
    <phoneticPr fontId="2" type="noConversion"/>
  </si>
  <si>
    <t>将原表2的17年累计实际数拆成E-F两列，其他实际数可取自原表2，但是因增值税率从11%调减至10%导致的不含税收入增加应根据实际发生期间，将调整后的不含税收入填列至相应期间。</t>
    <phoneticPr fontId="2" type="noConversion"/>
  </si>
  <si>
    <t>实际销售面积</t>
    <phoneticPr fontId="2" type="noConversion"/>
  </si>
  <si>
    <t>实际执行成本</t>
    <phoneticPr fontId="2" type="noConversion"/>
  </si>
  <si>
    <t>2018年后剩余可售面积</t>
    <phoneticPr fontId="2" type="noConversion"/>
  </si>
  <si>
    <t>不含税土地成本(万元)及单方</t>
    <phoneticPr fontId="2" type="noConversion"/>
  </si>
  <si>
    <t>不含税建安成本(万元)及单方</t>
    <phoneticPr fontId="2" type="noConversion"/>
  </si>
  <si>
    <t>因增值税率调减增加的全周期成本金额(填在Z34\AA34)及剩余面积单方成本</t>
    <phoneticPr fontId="2" type="noConversion"/>
  </si>
  <si>
    <r>
      <t>以上为自动计算，调整后的单方成本填列至 表1.3.1各业态各期第37-64行的单方成本中，用于计算</t>
    </r>
    <r>
      <rPr>
        <b/>
        <sz val="16"/>
        <color theme="1"/>
        <rFont val="宋体"/>
        <family val="3"/>
        <charset val="134"/>
        <scheme val="minor"/>
      </rPr>
      <t>截止至17年累计</t>
    </r>
    <r>
      <rPr>
        <sz val="16"/>
        <color theme="1"/>
        <rFont val="宋体"/>
        <family val="2"/>
        <scheme val="minor"/>
      </rPr>
      <t>、</t>
    </r>
    <r>
      <rPr>
        <b/>
        <sz val="16"/>
        <color theme="1"/>
        <rFont val="宋体"/>
        <family val="3"/>
        <charset val="134"/>
        <scheme val="minor"/>
      </rPr>
      <t>18年上半年 等各期</t>
    </r>
    <r>
      <rPr>
        <sz val="16"/>
        <color theme="1"/>
        <rFont val="宋体"/>
        <family val="2"/>
        <scheme val="minor"/>
      </rPr>
      <t>的</t>
    </r>
    <r>
      <rPr>
        <sz val="16"/>
        <color theme="1"/>
        <rFont val="宋体"/>
        <family val="3"/>
        <charset val="134"/>
        <scheme val="minor"/>
      </rPr>
      <t xml:space="preserve"> </t>
    </r>
    <r>
      <rPr>
        <sz val="16"/>
        <color theme="1"/>
        <rFont val="宋体"/>
        <family val="2"/>
        <scheme val="minor"/>
      </rPr>
      <t>开发成本 及 分摊土增税的纯毛利</t>
    </r>
    <phoneticPr fontId="5" type="noConversion"/>
  </si>
  <si>
    <t>该部分是在新表1基础上新增列，只需填列Z34及AA34单元格</t>
    <phoneticPr fontId="2" type="noConversion"/>
  </si>
  <si>
    <t>应与项目责任书总土地溢价相符</t>
  </si>
  <si>
    <t>增值税率调整后的2018年剩余面积执行用的单方成本</t>
    <phoneticPr fontId="2" type="noConversion"/>
  </si>
  <si>
    <t>B列至S列直接取自新表1，但因增值税率从11%调减至10%导致的不含税成本增加，将增加的不含税成本填列在Z34及AA34单元格</t>
    <phoneticPr fontId="2" type="noConversion"/>
  </si>
  <si>
    <t>请根据项目实际情况计算因增值税率调减而增加的不含税成本金额</t>
    <phoneticPr fontId="2" type="noConversion"/>
  </si>
  <si>
    <t>取自表1</t>
    <phoneticPr fontId="2" type="noConversion"/>
  </si>
  <si>
    <t>与H列16年预算数相等</t>
    <phoneticPr fontId="2" type="noConversion"/>
  </si>
  <si>
    <t>手工填列</t>
    <phoneticPr fontId="2" type="noConversion"/>
  </si>
  <si>
    <t>半年/全年完成情况分析</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</si>
</sst>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0.00_ ;_ &quot;¥&quot;* \-#,##0.00_ ;_ &quot;¥&quot;* &quot;-&quot;??_ ;_ @_ "/>
    <numFmt numFmtId="43" formatCode="_ * #,##0.00_ ;_ * \-#,##0.00_ ;_ * &quot;-&quot;??_ ;_ @_ "/>
    <numFmt numFmtId="176" formatCode="_ * #,##0_ ;_ * \-#,##0_ ;_ * &quot;-&quot;??_ ;_ @_ "/>
    <numFmt numFmtId="177" formatCode="[$-F800]dddd\,\ mmmm\ dd\,\ yyyy"/>
    <numFmt numFmtId="178" formatCode="0.0%"/>
    <numFmt numFmtId="179" formatCode="_ * #,##0.0_ ;_ * \-#,##0.0_ ;_ * &quot;-&quot;??.0_ ;_ @_ "/>
    <numFmt numFmtId="180" formatCode="#,##0.00_ "/>
    <numFmt numFmtId="181" formatCode="0_ ;[Red]\-0\ "/>
    <numFmt numFmtId="182" formatCode="0.00_);[Red]\(0.00\)"/>
    <numFmt numFmtId="183" formatCode="_ * #,##0.000_ ;_ * \-#,##0.000_ ;_ * &quot;-&quot;??_ ;_ @_ "/>
    <numFmt numFmtId="184" formatCode="0.0_);[Red]\(0.0\)"/>
    <numFmt numFmtId="185" formatCode="0_);[Red]\(0\)"/>
    <numFmt numFmtId="186" formatCode="_ \¥* #,##0.00_ ;_ \¥* \-#,##0.00_ ;_ \¥* &quot;-&quot;??_ ;_ @_ "/>
  </numFmts>
  <fonts count="185">
    <font>
      <sz val="11"/>
      <color theme="1"/>
      <name val="宋体"/>
      <family val="2"/>
      <charset val="134"/>
      <scheme val="minor"/>
    </font>
    <font>
      <sz val="11"/>
      <color theme="1"/>
      <name val="宋体"/>
      <family val="2"/>
      <charset val="134"/>
      <scheme val="minor"/>
    </font>
    <font>
      <sz val="9"/>
      <name val="宋体"/>
      <family val="2"/>
      <charset val="134"/>
      <scheme val="minor"/>
    </font>
    <font>
      <sz val="11"/>
      <color theme="1"/>
      <name val="宋体"/>
      <family val="3"/>
      <charset val="134"/>
      <scheme val="minor"/>
    </font>
    <font>
      <sz val="9"/>
      <name val="宋体"/>
      <family val="3"/>
      <charset val="134"/>
    </font>
    <font>
      <sz val="9"/>
      <name val="宋体"/>
      <family val="3"/>
      <charset val="134"/>
      <scheme val="minor"/>
    </font>
    <font>
      <sz val="11"/>
      <color rgb="FF000000"/>
      <name val="宋体"/>
      <family val="3"/>
      <charset val="134"/>
    </font>
    <font>
      <b/>
      <sz val="11"/>
      <color theme="0"/>
      <name val="宋体"/>
      <family val="3"/>
      <charset val="134"/>
    </font>
    <font>
      <b/>
      <sz val="11"/>
      <color theme="1"/>
      <name val="宋体"/>
      <family val="3"/>
      <charset val="134"/>
    </font>
    <font>
      <b/>
      <sz val="11"/>
      <name val="宋体"/>
      <family val="3"/>
      <charset val="134"/>
    </font>
    <font>
      <sz val="11"/>
      <color theme="0"/>
      <name val="宋体"/>
      <family val="3"/>
      <charset val="134"/>
    </font>
    <font>
      <b/>
      <sz val="11"/>
      <color rgb="FF000000"/>
      <name val="宋体"/>
      <family val="3"/>
      <charset val="134"/>
    </font>
    <font>
      <sz val="11"/>
      <color theme="1"/>
      <name val="Times New Roman"/>
      <family val="1"/>
    </font>
    <font>
      <sz val="11"/>
      <name val="Times New Roman"/>
      <family val="1"/>
    </font>
    <font>
      <sz val="11"/>
      <color theme="0"/>
      <name val="Times New Roman"/>
      <family val="1"/>
    </font>
    <font>
      <b/>
      <sz val="11"/>
      <color theme="1"/>
      <name val="Times New Roman"/>
      <family val="1"/>
    </font>
    <font>
      <b/>
      <sz val="11"/>
      <color theme="0"/>
      <name val="Times New Roman"/>
      <family val="1"/>
    </font>
    <font>
      <sz val="11"/>
      <color theme="1"/>
      <name val="宋体"/>
      <family val="3"/>
      <charset val="134"/>
    </font>
    <font>
      <sz val="11"/>
      <color rgb="FF000000"/>
      <name val="Times New Roman"/>
      <family val="1"/>
    </font>
    <font>
      <sz val="11"/>
      <color theme="0"/>
      <name val="宋体"/>
      <family val="3"/>
      <charset val="134"/>
      <scheme val="minor"/>
    </font>
    <font>
      <sz val="10"/>
      <name val="Arial"/>
      <family val="2"/>
    </font>
    <font>
      <sz val="11"/>
      <color theme="1"/>
      <name val="宋体"/>
      <family val="2"/>
      <scheme val="minor"/>
    </font>
    <font>
      <sz val="12"/>
      <name val="宋体"/>
      <family val="3"/>
      <charset val="134"/>
    </font>
    <font>
      <b/>
      <sz val="20"/>
      <color theme="1"/>
      <name val="华文楷体"/>
      <family val="3"/>
      <charset val="134"/>
    </font>
    <font>
      <b/>
      <sz val="16"/>
      <color theme="1"/>
      <name val="华文楷体"/>
      <family val="3"/>
      <charset val="134"/>
    </font>
    <font>
      <sz val="10"/>
      <color rgb="FF000000"/>
      <name val="宋体"/>
      <family val="3"/>
      <charset val="134"/>
    </font>
    <font>
      <sz val="10"/>
      <color rgb="FF000000"/>
      <name val="Times New Roman"/>
      <family val="1"/>
    </font>
    <font>
      <b/>
      <sz val="10"/>
      <color theme="1"/>
      <name val="Times New Roman"/>
      <family val="1"/>
    </font>
    <font>
      <b/>
      <sz val="11"/>
      <color rgb="FF000000"/>
      <name val="Times New Roman"/>
      <family val="1"/>
    </font>
    <font>
      <b/>
      <sz val="10"/>
      <color rgb="FF000000"/>
      <name val="Times New Roman"/>
      <family val="1"/>
    </font>
    <font>
      <sz val="9"/>
      <name val="Times New Roman"/>
      <family val="1"/>
    </font>
    <font>
      <sz val="48"/>
      <color theme="1"/>
      <name val="宋体"/>
      <family val="3"/>
      <charset val="134"/>
      <scheme val="minor"/>
    </font>
    <font>
      <sz val="30"/>
      <color theme="1"/>
      <name val="宋体"/>
      <family val="3"/>
      <charset val="134"/>
      <scheme val="minor"/>
    </font>
    <font>
      <sz val="20"/>
      <color theme="1"/>
      <name val="华文楷体"/>
      <family val="3"/>
      <charset val="134"/>
    </font>
    <font>
      <sz val="20"/>
      <color theme="1"/>
      <name val="宋体"/>
      <family val="3"/>
      <charset val="134"/>
      <scheme val="minor"/>
    </font>
    <font>
      <sz val="11"/>
      <color theme="1"/>
      <name val="华文楷体"/>
      <family val="3"/>
      <charset val="134"/>
    </font>
    <font>
      <b/>
      <sz val="11"/>
      <color theme="1"/>
      <name val="华文楷体"/>
      <family val="3"/>
      <charset val="134"/>
    </font>
    <font>
      <sz val="11"/>
      <name val="宋体"/>
      <family val="3"/>
      <charset val="134"/>
    </font>
    <font>
      <sz val="11"/>
      <color rgb="FFFF0000"/>
      <name val="宋体"/>
      <family val="3"/>
      <charset val="134"/>
    </font>
    <font>
      <sz val="11"/>
      <color rgb="FFFF0000"/>
      <name val="Times New Roman"/>
      <family val="1"/>
    </font>
    <font>
      <b/>
      <sz val="11"/>
      <name val="Times New Roman"/>
      <family val="1"/>
    </font>
    <font>
      <b/>
      <sz val="9"/>
      <name val="Times New Roman"/>
      <family val="1"/>
    </font>
    <font>
      <b/>
      <sz val="9"/>
      <color theme="1"/>
      <name val="Times New Roman"/>
      <family val="1"/>
    </font>
    <font>
      <sz val="9"/>
      <color theme="1"/>
      <name val="Times New Roman"/>
      <family val="1"/>
    </font>
    <font>
      <b/>
      <sz val="11"/>
      <color theme="1"/>
      <name val="宋体"/>
      <family val="3"/>
      <charset val="134"/>
      <scheme val="minor"/>
    </font>
    <font>
      <sz val="10"/>
      <color indexed="8"/>
      <name val="Arial"/>
      <family val="2"/>
    </font>
    <font>
      <b/>
      <sz val="9"/>
      <color indexed="81"/>
      <name val="宋体"/>
      <family val="3"/>
      <charset val="134"/>
    </font>
    <font>
      <sz val="10"/>
      <color theme="1"/>
      <name val="宋体"/>
      <family val="3"/>
      <charset val="134"/>
    </font>
    <font>
      <u/>
      <sz val="11"/>
      <color theme="10"/>
      <name val="宋体"/>
      <family val="2"/>
      <charset val="134"/>
      <scheme val="minor"/>
    </font>
    <font>
      <sz val="9"/>
      <color theme="1"/>
      <name val="Arial"/>
      <family val="2"/>
    </font>
    <font>
      <b/>
      <sz val="9"/>
      <color theme="1"/>
      <name val="Arial"/>
      <family val="2"/>
    </font>
    <font>
      <b/>
      <sz val="9"/>
      <color theme="1"/>
      <name val="宋体"/>
      <family val="3"/>
      <charset val="134"/>
    </font>
    <font>
      <sz val="10"/>
      <color theme="1"/>
      <name val="Arial"/>
      <family val="2"/>
    </font>
    <font>
      <sz val="18"/>
      <color theme="1"/>
      <name val="Arial"/>
      <family val="2"/>
    </font>
    <font>
      <sz val="18"/>
      <color theme="1"/>
      <name val="宋体"/>
      <family val="3"/>
      <charset val="134"/>
    </font>
    <font>
      <sz val="9"/>
      <name val="Arial"/>
      <family val="2"/>
      <charset val="134"/>
    </font>
    <font>
      <b/>
      <sz val="11"/>
      <color theme="1"/>
      <name val="Arial"/>
      <family val="2"/>
    </font>
    <font>
      <sz val="11"/>
      <color theme="1"/>
      <name val="Arial"/>
      <family val="2"/>
    </font>
    <font>
      <b/>
      <sz val="10"/>
      <color theme="1"/>
      <name val="Arial"/>
      <family val="2"/>
    </font>
    <font>
      <sz val="11"/>
      <color rgb="FFFF0000"/>
      <name val="Arial"/>
      <family val="2"/>
    </font>
    <font>
      <b/>
      <sz val="11"/>
      <color rgb="FFFF0000"/>
      <name val="Arial"/>
      <family val="2"/>
    </font>
    <font>
      <b/>
      <sz val="10"/>
      <color theme="1"/>
      <name val="宋体"/>
      <family val="3"/>
      <charset val="134"/>
    </font>
    <font>
      <sz val="12"/>
      <color theme="1"/>
      <name val="Arial"/>
      <family val="2"/>
      <charset val="134"/>
    </font>
    <font>
      <b/>
      <sz val="18"/>
      <color theme="1"/>
      <name val="华文楷体"/>
      <family val="3"/>
      <charset val="134"/>
    </font>
    <font>
      <sz val="12"/>
      <color theme="1"/>
      <name val="华文楷体"/>
      <family val="3"/>
      <charset val="134"/>
    </font>
    <font>
      <b/>
      <sz val="12"/>
      <color theme="1"/>
      <name val="华文楷体"/>
      <family val="3"/>
      <charset val="134"/>
    </font>
    <font>
      <sz val="10"/>
      <color theme="1"/>
      <name val="华文楷体"/>
      <family val="3"/>
      <charset val="134"/>
    </font>
    <font>
      <sz val="11"/>
      <color rgb="FF000000"/>
      <name val="华文楷体"/>
      <family val="3"/>
      <charset val="134"/>
    </font>
    <font>
      <sz val="10"/>
      <color rgb="FF000000"/>
      <name val="华文楷体"/>
      <family val="3"/>
      <charset val="134"/>
    </font>
    <font>
      <b/>
      <sz val="11"/>
      <color rgb="FF000000"/>
      <name val="华文楷体"/>
      <family val="3"/>
      <charset val="134"/>
    </font>
    <font>
      <vertAlign val="superscript"/>
      <sz val="10"/>
      <color rgb="FF000000"/>
      <name val="华文楷体"/>
      <family val="3"/>
      <charset val="134"/>
    </font>
    <font>
      <sz val="12"/>
      <color theme="1"/>
      <name val="Times New Roman"/>
      <family val="1"/>
    </font>
    <font>
      <b/>
      <sz val="12"/>
      <color theme="1"/>
      <name val="Times New Roman"/>
      <family val="1"/>
    </font>
    <font>
      <i/>
      <sz val="12"/>
      <color theme="1"/>
      <name val="华文楷体"/>
      <family val="3"/>
      <charset val="134"/>
    </font>
    <font>
      <i/>
      <sz val="12"/>
      <color theme="1"/>
      <name val="Times New Roman"/>
      <family val="1"/>
    </font>
    <font>
      <b/>
      <i/>
      <sz val="12"/>
      <color theme="1"/>
      <name val="Times New Roman"/>
      <family val="1"/>
    </font>
    <font>
      <b/>
      <sz val="13"/>
      <name val="华文楷体"/>
      <family val="3"/>
      <charset val="134"/>
    </font>
    <font>
      <b/>
      <sz val="12"/>
      <name val="华文楷体"/>
      <family val="3"/>
      <charset val="134"/>
    </font>
    <font>
      <b/>
      <vertAlign val="superscript"/>
      <sz val="12"/>
      <name val="华文楷体"/>
      <family val="3"/>
      <charset val="134"/>
    </font>
    <font>
      <b/>
      <sz val="13"/>
      <color rgb="FF0070C0"/>
      <name val="华文楷体"/>
      <family val="3"/>
      <charset val="134"/>
    </font>
    <font>
      <sz val="13"/>
      <color theme="1"/>
      <name val="华文楷体"/>
      <family val="3"/>
      <charset val="134"/>
    </font>
    <font>
      <sz val="13"/>
      <color rgb="FFFF0000"/>
      <name val="华文楷体"/>
      <family val="3"/>
      <charset val="134"/>
    </font>
    <font>
      <sz val="13"/>
      <color theme="1"/>
      <name val="宋体"/>
      <family val="3"/>
      <charset val="134"/>
      <scheme val="minor"/>
    </font>
    <font>
      <sz val="9"/>
      <color rgb="FF000000"/>
      <name val="微软雅黑"/>
      <family val="2"/>
      <charset val="134"/>
    </font>
    <font>
      <sz val="9"/>
      <name val="微软雅黑"/>
      <family val="2"/>
      <charset val="134"/>
    </font>
    <font>
      <b/>
      <sz val="11"/>
      <color rgb="FFFF0000"/>
      <name val="Times New Roman"/>
      <family val="1"/>
    </font>
    <font>
      <b/>
      <sz val="9"/>
      <color rgb="FF000000"/>
      <name val="Times New Roman"/>
      <family val="1"/>
    </font>
    <font>
      <sz val="9"/>
      <color rgb="FF000000"/>
      <name val="Times New Roman"/>
      <family val="1"/>
    </font>
    <font>
      <b/>
      <sz val="10"/>
      <color theme="1"/>
      <name val="Arial Unicode MS"/>
      <family val="2"/>
      <charset val="134"/>
    </font>
    <font>
      <sz val="10"/>
      <color theme="1"/>
      <name val="Arial Unicode MS"/>
      <family val="2"/>
      <charset val="134"/>
    </font>
    <font>
      <b/>
      <sz val="18"/>
      <color theme="1"/>
      <name val="Times New Roman"/>
      <family val="1"/>
    </font>
    <font>
      <b/>
      <sz val="18"/>
      <name val="Times New Roman"/>
      <family val="1"/>
    </font>
    <font>
      <b/>
      <sz val="18"/>
      <name val="宋体"/>
      <family val="3"/>
      <charset val="134"/>
    </font>
    <font>
      <sz val="18"/>
      <color theme="1"/>
      <name val="Times New Roman"/>
      <family val="1"/>
    </font>
    <font>
      <u/>
      <sz val="18"/>
      <color theme="10"/>
      <name val="Times New Roman"/>
      <family val="1"/>
    </font>
    <font>
      <b/>
      <sz val="12"/>
      <color theme="1"/>
      <name val="宋体"/>
      <family val="3"/>
      <charset val="134"/>
    </font>
    <font>
      <b/>
      <sz val="9"/>
      <color rgb="FFFF0000"/>
      <name val="宋体"/>
      <family val="3"/>
      <charset val="134"/>
    </font>
    <font>
      <sz val="24"/>
      <color theme="1"/>
      <name val="宋体"/>
      <family val="2"/>
      <charset val="134"/>
      <scheme val="minor"/>
    </font>
    <font>
      <sz val="11"/>
      <color rgb="FFFF0000"/>
      <name val="宋体"/>
      <family val="2"/>
      <charset val="134"/>
      <scheme val="minor"/>
    </font>
    <font>
      <b/>
      <sz val="11"/>
      <color rgb="FFFF0000"/>
      <name val="宋体"/>
      <family val="3"/>
      <charset val="134"/>
    </font>
    <font>
      <sz val="11"/>
      <color rgb="FFFF0000"/>
      <name val="宋体"/>
      <family val="2"/>
      <scheme val="minor"/>
    </font>
    <font>
      <sz val="9"/>
      <color rgb="FFFF0000"/>
      <name val="Times New Roman"/>
      <family val="1"/>
    </font>
    <font>
      <sz val="9"/>
      <color rgb="FFFF0000"/>
      <name val="宋体"/>
      <family val="3"/>
      <charset val="134"/>
    </font>
    <font>
      <sz val="36"/>
      <color rgb="FFFF0000"/>
      <name val="宋体"/>
      <family val="2"/>
      <charset val="134"/>
      <scheme val="minor"/>
    </font>
    <font>
      <sz val="9"/>
      <color rgb="FFFF0000"/>
      <name val="Arial"/>
      <family val="2"/>
    </font>
    <font>
      <sz val="10"/>
      <color rgb="FFFF0000"/>
      <name val="Arial"/>
      <family val="2"/>
    </font>
    <font>
      <sz val="11"/>
      <color rgb="FFFF0000"/>
      <name val="宋体"/>
      <family val="3"/>
      <charset val="134"/>
      <scheme val="minor"/>
    </font>
    <font>
      <u/>
      <sz val="11"/>
      <color theme="10"/>
      <name val="宋体"/>
      <family val="3"/>
      <charset val="134"/>
      <scheme val="minor"/>
    </font>
    <font>
      <u/>
      <sz val="18"/>
      <color theme="10"/>
      <name val="宋体"/>
      <family val="3"/>
      <charset val="134"/>
    </font>
    <font>
      <sz val="14"/>
      <color theme="1"/>
      <name val="宋体"/>
      <family val="3"/>
      <charset val="134"/>
    </font>
    <font>
      <b/>
      <sz val="18"/>
      <color theme="1"/>
      <name val="宋体"/>
      <family val="3"/>
      <charset val="134"/>
    </font>
    <font>
      <sz val="10"/>
      <color theme="1"/>
      <name val="Arial"/>
      <family val="2"/>
      <charset val="134"/>
    </font>
    <font>
      <b/>
      <i/>
      <sz val="11"/>
      <name val="宋体"/>
      <family val="3"/>
      <charset val="134"/>
    </font>
    <font>
      <b/>
      <i/>
      <sz val="10"/>
      <name val="Arial"/>
      <family val="2"/>
    </font>
    <font>
      <sz val="10"/>
      <name val="宋体"/>
      <family val="3"/>
      <charset val="134"/>
    </font>
    <font>
      <b/>
      <sz val="11"/>
      <name val="Arial"/>
      <family val="2"/>
    </font>
    <font>
      <sz val="11"/>
      <name val="Arial"/>
      <family val="2"/>
    </font>
    <font>
      <b/>
      <sz val="10"/>
      <name val="宋体"/>
      <family val="3"/>
      <charset val="134"/>
    </font>
    <font>
      <b/>
      <sz val="8"/>
      <name val="宋体"/>
      <family val="3"/>
      <charset val="134"/>
    </font>
    <font>
      <b/>
      <sz val="10"/>
      <name val="Arial"/>
      <family val="2"/>
    </font>
    <font>
      <b/>
      <i/>
      <sz val="10"/>
      <name val="宋体"/>
      <family val="3"/>
      <charset val="134"/>
    </font>
    <font>
      <sz val="10"/>
      <color indexed="10"/>
      <name val="Arial"/>
      <family val="2"/>
    </font>
    <font>
      <i/>
      <sz val="10"/>
      <name val="Arial"/>
      <family val="2"/>
    </font>
    <font>
      <b/>
      <sz val="11"/>
      <color theme="1"/>
      <name val="宋体"/>
      <family val="2"/>
      <scheme val="minor"/>
    </font>
    <font>
      <sz val="11"/>
      <color indexed="8"/>
      <name val="宋体"/>
      <family val="3"/>
      <charset val="134"/>
    </font>
    <font>
      <b/>
      <sz val="12"/>
      <color rgb="FFFF0000"/>
      <name val="华文楷体"/>
      <family val="3"/>
      <charset val="134"/>
    </font>
    <font>
      <sz val="12"/>
      <name val="华文楷体"/>
      <family val="3"/>
      <charset val="134"/>
    </font>
    <font>
      <sz val="12"/>
      <color rgb="FF000000"/>
      <name val="华文楷体"/>
      <family val="3"/>
      <charset val="134"/>
    </font>
    <font>
      <vertAlign val="superscript"/>
      <sz val="12"/>
      <color rgb="FF000000"/>
      <name val="华文楷体"/>
      <family val="3"/>
      <charset val="134"/>
    </font>
    <font>
      <sz val="12"/>
      <color rgb="FFFF0000"/>
      <name val="宋体"/>
      <family val="2"/>
      <charset val="134"/>
      <scheme val="minor"/>
    </font>
    <font>
      <b/>
      <sz val="10"/>
      <color rgb="FFFF0000"/>
      <name val="华文楷体"/>
      <family val="3"/>
      <charset val="134"/>
    </font>
    <font>
      <sz val="12"/>
      <color rgb="FFFF0000"/>
      <name val="宋体"/>
      <family val="3"/>
      <charset val="134"/>
      <scheme val="minor"/>
    </font>
    <font>
      <b/>
      <sz val="22"/>
      <color rgb="FFFF0000"/>
      <name val="宋体"/>
      <family val="3"/>
      <charset val="134"/>
      <scheme val="minor"/>
    </font>
    <font>
      <b/>
      <sz val="12"/>
      <color theme="1"/>
      <name val="宋体"/>
      <family val="3"/>
      <charset val="134"/>
      <scheme val="minor"/>
    </font>
    <font>
      <b/>
      <sz val="14"/>
      <color theme="1"/>
      <name val="宋体"/>
      <family val="3"/>
      <charset val="134"/>
    </font>
    <font>
      <b/>
      <sz val="9"/>
      <color rgb="FFFF0000"/>
      <name val="Times New Roman"/>
      <family val="1"/>
    </font>
    <font>
      <b/>
      <sz val="9"/>
      <name val="宋体"/>
      <family val="3"/>
      <charset val="134"/>
    </font>
    <font>
      <b/>
      <sz val="14"/>
      <name val="华文楷体"/>
      <family val="3"/>
      <charset val="134"/>
    </font>
    <font>
      <b/>
      <sz val="16"/>
      <name val="华文楷体"/>
      <family val="3"/>
      <charset val="134"/>
    </font>
    <font>
      <b/>
      <sz val="18"/>
      <name val="华文楷体"/>
      <family val="3"/>
      <charset val="134"/>
    </font>
    <font>
      <sz val="14"/>
      <name val="华文楷体"/>
      <family val="3"/>
      <charset val="134"/>
    </font>
    <font>
      <sz val="8"/>
      <color theme="0"/>
      <name val="Times New Roman"/>
      <family val="1"/>
    </font>
    <font>
      <sz val="8"/>
      <color theme="0"/>
      <name val="宋体"/>
      <family val="3"/>
      <charset val="134"/>
    </font>
    <font>
      <sz val="8"/>
      <color theme="1"/>
      <name val="Times New Roman"/>
      <family val="1"/>
    </font>
    <font>
      <sz val="8"/>
      <color theme="0"/>
      <name val="宋体"/>
      <family val="3"/>
      <charset val="134"/>
      <scheme val="minor"/>
    </font>
    <font>
      <sz val="8"/>
      <color theme="1"/>
      <name val="宋体"/>
      <family val="2"/>
      <charset val="134"/>
      <scheme val="minor"/>
    </font>
    <font>
      <b/>
      <sz val="8"/>
      <color theme="1"/>
      <name val="Times New Roman"/>
      <family val="1"/>
    </font>
    <font>
      <sz val="8"/>
      <color rgb="FFFF0000"/>
      <name val="宋体"/>
      <family val="3"/>
      <charset val="134"/>
    </font>
    <font>
      <sz val="8"/>
      <color rgb="FFFF0000"/>
      <name val="Times New Roman"/>
      <family val="1"/>
    </font>
    <font>
      <b/>
      <sz val="8"/>
      <color theme="1"/>
      <name val="华文楷体"/>
      <family val="3"/>
      <charset val="134"/>
    </font>
    <font>
      <b/>
      <sz val="8"/>
      <name val="华文楷体"/>
      <family val="3"/>
      <charset val="134"/>
    </font>
    <font>
      <b/>
      <sz val="8"/>
      <color rgb="FF0070C0"/>
      <name val="华文楷体"/>
      <family val="3"/>
      <charset val="134"/>
    </font>
    <font>
      <sz val="8"/>
      <color theme="1"/>
      <name val="华文楷体"/>
      <family val="3"/>
      <charset val="134"/>
    </font>
    <font>
      <b/>
      <sz val="8"/>
      <color theme="1"/>
      <name val="Arial"/>
      <family val="2"/>
    </font>
    <font>
      <b/>
      <sz val="8"/>
      <color theme="1"/>
      <name val="宋体"/>
      <family val="3"/>
      <charset val="134"/>
    </font>
    <font>
      <sz val="8"/>
      <color theme="1"/>
      <name val="Arial"/>
      <family val="2"/>
    </font>
    <font>
      <b/>
      <sz val="10"/>
      <name val="Times New Roman"/>
      <family val="1"/>
    </font>
    <font>
      <b/>
      <sz val="22"/>
      <color theme="1"/>
      <name val="宋体"/>
      <family val="3"/>
      <charset val="134"/>
      <scheme val="minor"/>
    </font>
    <font>
      <b/>
      <sz val="24"/>
      <color rgb="FFFF0000"/>
      <name val="宋体"/>
      <family val="3"/>
      <charset val="134"/>
      <scheme val="minor"/>
    </font>
    <font>
      <b/>
      <sz val="16"/>
      <color theme="1"/>
      <name val="宋体"/>
      <family val="3"/>
      <charset val="134"/>
      <scheme val="minor"/>
    </font>
    <font>
      <sz val="14"/>
      <color theme="1"/>
      <name val="宋体"/>
      <family val="3"/>
      <charset val="134"/>
      <scheme val="minor"/>
    </font>
    <font>
      <sz val="11"/>
      <color rgb="FF000000"/>
      <name val="Arial"/>
      <family val="2"/>
    </font>
    <font>
      <b/>
      <sz val="11"/>
      <color rgb="FF000000"/>
      <name val="微软雅黑"/>
      <family val="2"/>
      <charset val="134"/>
    </font>
    <font>
      <b/>
      <sz val="11"/>
      <color rgb="FF000000"/>
      <name val="Arial"/>
      <family val="2"/>
    </font>
    <font>
      <sz val="16"/>
      <color theme="1"/>
      <name val="宋体"/>
      <family val="2"/>
      <scheme val="minor"/>
    </font>
    <font>
      <sz val="16"/>
      <color theme="1"/>
      <name val="宋体"/>
      <family val="3"/>
      <charset val="134"/>
      <scheme val="minor"/>
    </font>
    <font>
      <b/>
      <i/>
      <sz val="11"/>
      <name val="Arial"/>
      <family val="2"/>
    </font>
    <font>
      <b/>
      <i/>
      <sz val="11"/>
      <color theme="1"/>
      <name val="Arial"/>
      <family val="2"/>
    </font>
    <font>
      <b/>
      <i/>
      <sz val="11"/>
      <color theme="1"/>
      <name val="宋体"/>
      <family val="3"/>
      <charset val="134"/>
    </font>
    <font>
      <sz val="11"/>
      <color theme="1"/>
      <name val="宋体"/>
      <family val="2"/>
    </font>
    <font>
      <b/>
      <sz val="14"/>
      <name val="Arial"/>
      <family val="2"/>
    </font>
    <font>
      <b/>
      <sz val="12"/>
      <name val="Times New Roman"/>
      <family val="1"/>
    </font>
    <font>
      <b/>
      <sz val="12"/>
      <name val="宋体"/>
      <family val="3"/>
      <charset val="134"/>
    </font>
    <font>
      <b/>
      <sz val="16"/>
      <color rgb="FFFF0000"/>
      <name val="宋体"/>
      <family val="3"/>
      <charset val="134"/>
      <scheme val="minor"/>
    </font>
    <font>
      <sz val="22"/>
      <color theme="1"/>
      <name val="华文楷体"/>
      <family val="3"/>
      <charset val="134"/>
    </font>
    <font>
      <b/>
      <vertAlign val="superscript"/>
      <sz val="11"/>
      <color rgb="FF000000"/>
      <name val="Times New Roman"/>
      <family val="1"/>
    </font>
    <font>
      <sz val="8"/>
      <color rgb="FF000000"/>
      <name val="Times New Roman"/>
      <family val="1"/>
    </font>
    <font>
      <sz val="8"/>
      <color rgb="FF000000"/>
      <name val="宋体"/>
      <family val="3"/>
      <charset val="134"/>
    </font>
    <font>
      <vertAlign val="superscript"/>
      <sz val="11"/>
      <color rgb="FF000000"/>
      <name val="Times New Roman"/>
      <family val="1"/>
    </font>
    <font>
      <sz val="12"/>
      <color theme="1"/>
      <name val="宋体"/>
      <family val="3"/>
      <charset val="134"/>
      <scheme val="minor"/>
    </font>
    <font>
      <b/>
      <sz val="14"/>
      <name val="宋体"/>
      <family val="3"/>
      <charset val="134"/>
    </font>
    <font>
      <b/>
      <sz val="14"/>
      <name val="Times New Roman"/>
      <family val="1"/>
    </font>
    <font>
      <b/>
      <sz val="14"/>
      <color theme="1"/>
      <name val="宋体"/>
      <family val="3"/>
      <charset val="134"/>
      <scheme val="minor"/>
    </font>
    <font>
      <sz val="16"/>
      <color rgb="FFFF0000"/>
      <name val="华文楷体"/>
      <family val="3"/>
      <charset val="134"/>
    </font>
    <font>
      <sz val="12"/>
      <color rgb="FFFF0000"/>
      <name val="华文楷体"/>
      <family val="3"/>
      <charset val="134"/>
    </font>
  </fonts>
  <fills count="29">
    <fill>
      <patternFill patternType="none"/>
    </fill>
    <fill>
      <patternFill patternType="gray125"/>
    </fill>
    <fill>
      <patternFill patternType="solid">
        <fgColor rgb="FF0070C0"/>
        <bgColor indexed="64"/>
      </patternFill>
    </fill>
    <fill>
      <patternFill patternType="solid">
        <fgColor theme="0" tint="-0.249977111117893"/>
        <bgColor indexed="64"/>
      </patternFill>
    </fill>
    <fill>
      <patternFill patternType="solid">
        <fgColor rgb="FFD1F78D"/>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B7E0FF"/>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9CCFF"/>
        <bgColor indexed="64"/>
      </patternFill>
    </fill>
    <fill>
      <patternFill patternType="solid">
        <fgColor theme="9" tint="0.79998168889431442"/>
        <bgColor indexed="64"/>
      </patternFill>
    </fill>
    <fill>
      <patternFill patternType="solid">
        <fgColor indexed="44"/>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3F0AD"/>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CCFF66"/>
        <bgColor indexed="64"/>
      </patternFill>
    </fill>
    <fill>
      <patternFill patternType="solid">
        <fgColor rgb="FFFF0000"/>
        <bgColor indexed="64"/>
      </patternFill>
    </fill>
    <fill>
      <patternFill patternType="solid">
        <fgColor theme="9"/>
        <bgColor indexed="64"/>
      </patternFill>
    </fill>
    <fill>
      <patternFill patternType="solid">
        <fgColor rgb="FF00B0F0"/>
        <bgColor indexed="64"/>
      </patternFill>
    </fill>
    <fill>
      <patternFill patternType="solid">
        <fgColor rgb="FFFFC000"/>
        <bgColor indexed="64"/>
      </patternFill>
    </fill>
    <fill>
      <patternFill patternType="solid">
        <fgColor rgb="FFCCFF33"/>
        <bgColor indexed="64"/>
      </patternFill>
    </fill>
    <fill>
      <patternFill patternType="solid">
        <fgColor theme="3" tint="0.79998168889431442"/>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right style="thin">
        <color indexed="64"/>
      </right>
      <top style="thin">
        <color indexed="8"/>
      </top>
      <bottom style="thin">
        <color indexed="8"/>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64"/>
      </left>
      <right/>
      <top/>
      <bottom/>
      <diagonal/>
    </border>
    <border>
      <left/>
      <right style="double">
        <color indexed="64"/>
      </right>
      <top style="medium">
        <color indexed="64"/>
      </top>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diagonalUp="1">
      <left style="medium">
        <color indexed="64"/>
      </left>
      <right style="medium">
        <color indexed="64"/>
      </right>
      <top/>
      <bottom/>
      <diagonal style="thin">
        <color indexed="64"/>
      </diagonal>
    </border>
    <border>
      <left style="double">
        <color indexed="64"/>
      </left>
      <right/>
      <top/>
      <bottom style="thin">
        <color indexed="64"/>
      </bottom>
      <diagonal/>
    </border>
    <border>
      <left style="medium">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diagonalDown="1">
      <left style="medium">
        <color indexed="64"/>
      </left>
      <right style="medium">
        <color indexed="64"/>
      </right>
      <top/>
      <bottom/>
      <diagonal style="thin">
        <color indexed="64"/>
      </diagonal>
    </border>
    <border>
      <left style="thin">
        <color indexed="8"/>
      </left>
      <right/>
      <top/>
      <bottom style="thin">
        <color indexed="8"/>
      </bottom>
      <diagonal/>
    </border>
    <border>
      <left/>
      <right/>
      <top/>
      <bottom style="thin">
        <color indexed="8"/>
      </bottom>
      <diagonal/>
    </border>
    <border>
      <left/>
      <right style="double">
        <color indexed="8"/>
      </right>
      <top style="thin">
        <color indexed="8"/>
      </top>
      <bottom style="thin">
        <color indexed="8"/>
      </bottom>
      <diagonal/>
    </border>
    <border>
      <left/>
      <right style="double">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indexed="8"/>
      </left>
      <right style="thin">
        <color indexed="8"/>
      </right>
      <top/>
      <bottom/>
      <diagonal/>
    </border>
    <border>
      <left/>
      <right style="thin">
        <color indexed="64"/>
      </right>
      <top style="thin">
        <color indexed="8"/>
      </top>
      <bottom/>
      <diagonal/>
    </border>
    <border>
      <left style="thin">
        <color indexed="8"/>
      </left>
      <right style="thin">
        <color indexed="8"/>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8"/>
      </left>
      <right/>
      <top style="thin">
        <color indexed="8"/>
      </top>
      <bottom style="double">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auto="1"/>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double">
        <color indexed="64"/>
      </left>
      <right/>
      <top style="medium">
        <color indexed="64"/>
      </top>
      <bottom/>
      <diagonal/>
    </border>
    <border>
      <left style="medium">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right/>
      <top style="thin">
        <color auto="1"/>
      </top>
      <bottom style="thin">
        <color auto="1"/>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double">
        <color indexed="64"/>
      </right>
      <top style="thin">
        <color indexed="64"/>
      </top>
      <bottom style="medium">
        <color indexed="64"/>
      </bottom>
      <diagonal/>
    </border>
    <border>
      <left style="thin">
        <color auto="1"/>
      </left>
      <right style="thin">
        <color auto="1"/>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style="double">
        <color indexed="8"/>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style="thin">
        <color indexed="64"/>
      </top>
      <bottom style="thin">
        <color indexed="64"/>
      </bottom>
      <diagonal/>
    </border>
    <border>
      <left/>
      <right style="thin">
        <color indexed="8"/>
      </right>
      <top/>
      <bottom style="thin">
        <color indexed="8"/>
      </bottom>
      <diagonal/>
    </border>
    <border>
      <left/>
      <right style="thin">
        <color indexed="8"/>
      </right>
      <top style="thin">
        <color indexed="8"/>
      </top>
      <bottom/>
      <diagonal/>
    </border>
  </borders>
  <cellStyleXfs count="41">
    <xf numFmtId="0" fontId="0" fillId="0" borderId="0">
      <alignment vertical="center"/>
    </xf>
    <xf numFmtId="43" fontId="1" fillId="0" borderId="0" applyFont="0" applyFill="0" applyBorder="0" applyAlignment="0" applyProtection="0">
      <alignment vertical="center"/>
    </xf>
    <xf numFmtId="0" fontId="3" fillId="0" borderId="0">
      <alignment vertical="center"/>
    </xf>
    <xf numFmtId="0" fontId="3" fillId="0" borderId="0">
      <alignment vertical="center"/>
    </xf>
    <xf numFmtId="9" fontId="1" fillId="0" borderId="0" applyFont="0" applyFill="0" applyBorder="0" applyAlignment="0" applyProtection="0">
      <alignment vertical="center"/>
    </xf>
    <xf numFmtId="0" fontId="3" fillId="0" borderId="0">
      <alignment vertical="center"/>
    </xf>
    <xf numFmtId="0" fontId="20" fillId="0" borderId="0"/>
    <xf numFmtId="9" fontId="21"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21" fillId="0" borderId="0"/>
    <xf numFmtId="0" fontId="22" fillId="0" borderId="0"/>
    <xf numFmtId="0" fontId="22" fillId="0" borderId="0"/>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22" fillId="0" borderId="0" applyProtection="0">
      <alignment vertical="center"/>
    </xf>
    <xf numFmtId="44" fontId="1" fillId="0" borderId="0" applyFont="0" applyFill="0" applyBorder="0" applyAlignment="0" applyProtection="0">
      <alignment vertical="center"/>
    </xf>
    <xf numFmtId="9" fontId="45" fillId="0" borderId="0" applyFont="0" applyFill="0" applyBorder="0" applyAlignment="0" applyProtection="0">
      <alignment vertical="center"/>
    </xf>
    <xf numFmtId="0" fontId="48" fillId="0" borderId="0" applyNumberFormat="0" applyFill="0" applyBorder="0" applyAlignment="0" applyProtection="0">
      <alignment vertical="center"/>
    </xf>
    <xf numFmtId="43" fontId="3" fillId="0" borderId="0" applyFont="0" applyFill="0" applyBorder="0" applyAlignment="0" applyProtection="0">
      <alignment vertical="center"/>
    </xf>
    <xf numFmtId="177" fontId="3" fillId="0" borderId="0">
      <alignment vertical="center"/>
    </xf>
    <xf numFmtId="43" fontId="3" fillId="0" borderId="0" applyFont="0" applyFill="0" applyBorder="0" applyAlignment="0" applyProtection="0">
      <alignment vertical="center"/>
    </xf>
    <xf numFmtId="43" fontId="22" fillId="0" borderId="0" applyFont="0" applyFill="0" applyBorder="0" applyAlignment="0" applyProtection="0"/>
    <xf numFmtId="43" fontId="21" fillId="0" borderId="0" applyFont="0" applyFill="0" applyBorder="0" applyAlignment="0" applyProtection="0">
      <alignment vertical="center"/>
    </xf>
    <xf numFmtId="43" fontId="21" fillId="0" borderId="0" applyFont="0" applyFill="0" applyBorder="0" applyAlignment="0" applyProtection="0">
      <alignment vertical="center"/>
    </xf>
    <xf numFmtId="43" fontId="3" fillId="0" borderId="0" applyFont="0" applyFill="0" applyBorder="0" applyAlignment="0" applyProtection="0">
      <alignment vertical="center"/>
    </xf>
    <xf numFmtId="43" fontId="1" fillId="0" borderId="0" applyFont="0" applyFill="0" applyBorder="0" applyAlignment="0" applyProtection="0">
      <alignment vertical="center"/>
    </xf>
    <xf numFmtId="186" fontId="3" fillId="0" borderId="0" applyFont="0" applyFill="0" applyBorder="0" applyAlignment="0" applyProtection="0">
      <alignment vertical="center"/>
    </xf>
    <xf numFmtId="0" fontId="107" fillId="0" borderId="0" applyNumberForma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22" fillId="0" borderId="0"/>
    <xf numFmtId="0" fontId="20" fillId="0" borderId="0"/>
    <xf numFmtId="0" fontId="3" fillId="0" borderId="0" applyBorder="0"/>
    <xf numFmtId="43" fontId="124" fillId="0" borderId="0" applyFont="0" applyFill="0" applyBorder="0" applyAlignment="0" applyProtection="0">
      <alignment vertical="center"/>
    </xf>
  </cellStyleXfs>
  <cellXfs count="1363">
    <xf numFmtId="0" fontId="0" fillId="0" borderId="0" xfId="0">
      <alignment vertical="center"/>
    </xf>
    <xf numFmtId="49" fontId="0" fillId="0" borderId="0" xfId="0" applyNumberFormat="1">
      <alignment vertical="center"/>
    </xf>
    <xf numFmtId="49" fontId="0" fillId="0" borderId="0" xfId="0" applyNumberFormat="1" applyProtection="1">
      <alignment vertical="center"/>
      <protection locked="0"/>
    </xf>
    <xf numFmtId="0" fontId="12" fillId="0" borderId="0" xfId="0" applyFont="1">
      <alignment vertical="center"/>
    </xf>
    <xf numFmtId="0" fontId="12" fillId="0" borderId="0" xfId="2" applyFont="1" applyProtection="1">
      <alignment vertical="center"/>
    </xf>
    <xf numFmtId="176" fontId="12" fillId="6" borderId="2" xfId="1" applyNumberFormat="1" applyFont="1" applyFill="1" applyBorder="1" applyAlignment="1" applyProtection="1">
      <alignment horizontal="right" vertical="center"/>
      <protection locked="0"/>
    </xf>
    <xf numFmtId="176" fontId="30" fillId="14" borderId="2" xfId="1" applyNumberFormat="1" applyFont="1" applyFill="1" applyBorder="1" applyAlignment="1" applyProtection="1">
      <alignment horizontal="right" vertical="center"/>
      <protection locked="0"/>
    </xf>
    <xf numFmtId="176" fontId="30" fillId="9" borderId="2" xfId="1" applyNumberFormat="1" applyFont="1" applyFill="1" applyBorder="1" applyAlignment="1" applyProtection="1">
      <alignment horizontal="right" vertical="center"/>
      <protection locked="0"/>
    </xf>
    <xf numFmtId="176" fontId="12" fillId="0" borderId="0" xfId="1" applyNumberFormat="1" applyFont="1">
      <alignment vertical="center"/>
    </xf>
    <xf numFmtId="0" fontId="3" fillId="0" borderId="0" xfId="5">
      <alignment vertical="center"/>
    </xf>
    <xf numFmtId="0" fontId="32" fillId="0" borderId="0" xfId="5" applyFont="1">
      <alignment vertical="center"/>
    </xf>
    <xf numFmtId="0" fontId="32" fillId="0" borderId="24" xfId="5" applyFont="1" applyBorder="1">
      <alignment vertical="center"/>
    </xf>
    <xf numFmtId="0" fontId="33" fillId="0" borderId="0" xfId="5" applyFont="1">
      <alignment vertical="center"/>
    </xf>
    <xf numFmtId="0" fontId="34" fillId="0" borderId="0" xfId="5" applyFont="1">
      <alignment vertical="center"/>
    </xf>
    <xf numFmtId="0" fontId="0" fillId="0" borderId="0" xfId="0">
      <alignment vertical="center"/>
    </xf>
    <xf numFmtId="176" fontId="12" fillId="9" borderId="0" xfId="1" applyNumberFormat="1" applyFont="1" applyFill="1">
      <alignment vertical="center"/>
    </xf>
    <xf numFmtId="176" fontId="30" fillId="6" borderId="2" xfId="1" applyNumberFormat="1" applyFont="1" applyFill="1" applyBorder="1" applyAlignment="1" applyProtection="1">
      <alignment horizontal="right" vertical="center"/>
      <protection locked="0"/>
    </xf>
    <xf numFmtId="176" fontId="30" fillId="0" borderId="2" xfId="1" applyNumberFormat="1" applyFont="1" applyFill="1" applyBorder="1" applyAlignment="1" applyProtection="1">
      <alignment horizontal="right" vertical="center"/>
      <protection locked="0"/>
    </xf>
    <xf numFmtId="176" fontId="14" fillId="0" borderId="0" xfId="1" applyNumberFormat="1" applyFont="1">
      <alignment vertical="center"/>
    </xf>
    <xf numFmtId="176" fontId="18" fillId="0" borderId="2" xfId="1" applyNumberFormat="1" applyFont="1" applyBorder="1" applyAlignment="1" applyProtection="1">
      <alignment horizontal="center" vertical="center"/>
    </xf>
    <xf numFmtId="176" fontId="13" fillId="13" borderId="2" xfId="1" applyNumberFormat="1" applyFont="1" applyFill="1" applyBorder="1" applyAlignment="1" applyProtection="1">
      <alignment horizontal="right" vertical="center"/>
      <protection locked="0"/>
    </xf>
    <xf numFmtId="0" fontId="18" fillId="0" borderId="2" xfId="1" applyNumberFormat="1" applyFont="1" applyBorder="1" applyAlignment="1" applyProtection="1">
      <alignment horizontal="left" vertical="center"/>
    </xf>
    <xf numFmtId="0" fontId="0" fillId="0" borderId="0" xfId="0">
      <alignment vertical="center"/>
    </xf>
    <xf numFmtId="43" fontId="49" fillId="0" borderId="0" xfId="22" applyFont="1" applyAlignment="1">
      <alignment vertical="center"/>
    </xf>
    <xf numFmtId="0" fontId="52" fillId="0" borderId="0" xfId="0" applyFont="1">
      <alignment vertical="center"/>
    </xf>
    <xf numFmtId="0" fontId="47" fillId="0" borderId="24" xfId="0" applyFont="1" applyBorder="1" applyAlignment="1">
      <alignment vertical="center"/>
    </xf>
    <xf numFmtId="0" fontId="47" fillId="0" borderId="24" xfId="0" applyFont="1" applyBorder="1" applyAlignment="1">
      <alignment horizontal="right" vertical="center"/>
    </xf>
    <xf numFmtId="0" fontId="8" fillId="7" borderId="1" xfId="0" applyFont="1" applyFill="1" applyBorder="1" applyAlignment="1">
      <alignment horizontal="center" vertical="center" wrapText="1"/>
    </xf>
    <xf numFmtId="0" fontId="8" fillId="15" borderId="1" xfId="0" applyFont="1" applyFill="1" applyBorder="1" applyAlignment="1">
      <alignment horizontal="center" vertical="center" wrapText="1"/>
    </xf>
    <xf numFmtId="0" fontId="8" fillId="18" borderId="1" xfId="0" applyFont="1" applyFill="1" applyBorder="1" applyAlignment="1">
      <alignment horizontal="center" vertical="center" wrapText="1"/>
    </xf>
    <xf numFmtId="0" fontId="52" fillId="0" borderId="1" xfId="0" applyFont="1" applyBorder="1" applyAlignment="1">
      <alignment horizontal="center" vertical="center"/>
    </xf>
    <xf numFmtId="0" fontId="57" fillId="0" borderId="1" xfId="0" applyFont="1" applyBorder="1" applyAlignment="1">
      <alignment horizontal="center" vertical="center"/>
    </xf>
    <xf numFmtId="0" fontId="58" fillId="0" borderId="1" xfId="0" applyFont="1" applyBorder="1" applyAlignment="1">
      <alignment horizontal="center" vertical="center"/>
    </xf>
    <xf numFmtId="0" fontId="52" fillId="0" borderId="0" xfId="0" applyFont="1" applyAlignment="1">
      <alignment horizontal="center" vertical="center"/>
    </xf>
    <xf numFmtId="0" fontId="59" fillId="0" borderId="1" xfId="0" applyFont="1" applyBorder="1" applyAlignment="1">
      <alignment horizontal="center" vertical="center"/>
    </xf>
    <xf numFmtId="0" fontId="60" fillId="7" borderId="1" xfId="0" applyFont="1" applyFill="1" applyBorder="1" applyAlignment="1">
      <alignment horizontal="center" vertical="center"/>
    </xf>
    <xf numFmtId="0" fontId="60" fillId="15" borderId="1" xfId="0" applyFont="1" applyFill="1" applyBorder="1" applyAlignment="1">
      <alignment horizontal="center" vertical="center"/>
    </xf>
    <xf numFmtId="0" fontId="60" fillId="18" borderId="1" xfId="0" applyFont="1" applyFill="1" applyBorder="1" applyAlignment="1">
      <alignment horizontal="center" vertical="center"/>
    </xf>
    <xf numFmtId="0" fontId="59" fillId="0" borderId="0" xfId="0" applyFont="1" applyAlignment="1">
      <alignment horizontal="center" vertical="center"/>
    </xf>
    <xf numFmtId="176" fontId="56" fillId="7" borderId="1" xfId="1" applyNumberFormat="1" applyFont="1" applyFill="1" applyBorder="1">
      <alignment vertical="center"/>
    </xf>
    <xf numFmtId="176" fontId="56" fillId="15" borderId="1" xfId="1" applyNumberFormat="1" applyFont="1" applyFill="1" applyBorder="1">
      <alignment vertical="center"/>
    </xf>
    <xf numFmtId="176" fontId="56" fillId="18" borderId="1" xfId="1" applyNumberFormat="1" applyFont="1" applyFill="1" applyBorder="1">
      <alignment vertical="center"/>
    </xf>
    <xf numFmtId="176" fontId="52" fillId="0" borderId="0" xfId="1" applyNumberFormat="1" applyFont="1">
      <alignment vertical="center"/>
    </xf>
    <xf numFmtId="176" fontId="52" fillId="0" borderId="0" xfId="0" applyNumberFormat="1" applyFont="1">
      <alignment vertical="center"/>
    </xf>
    <xf numFmtId="43" fontId="52" fillId="0" borderId="0" xfId="0" applyNumberFormat="1" applyFont="1">
      <alignment vertical="center"/>
    </xf>
    <xf numFmtId="179" fontId="64" fillId="9" borderId="0" xfId="22" applyNumberFormat="1" applyFont="1" applyFill="1">
      <alignment vertical="center"/>
    </xf>
    <xf numFmtId="0" fontId="82" fillId="0" borderId="0" xfId="0" applyFont="1">
      <alignment vertical="center"/>
    </xf>
    <xf numFmtId="176" fontId="12" fillId="0" borderId="0" xfId="0" applyNumberFormat="1" applyFont="1">
      <alignment vertical="center"/>
    </xf>
    <xf numFmtId="9" fontId="12" fillId="0" borderId="0" xfId="4" applyFont="1">
      <alignment vertical="center"/>
    </xf>
    <xf numFmtId="176" fontId="30" fillId="15" borderId="2" xfId="1" applyNumberFormat="1" applyFont="1" applyFill="1" applyBorder="1" applyAlignment="1" applyProtection="1">
      <alignment horizontal="right" vertical="center"/>
      <protection locked="0"/>
    </xf>
    <xf numFmtId="176" fontId="30" fillId="7" borderId="2" xfId="1" applyNumberFormat="1" applyFont="1" applyFill="1" applyBorder="1" applyAlignment="1" applyProtection="1">
      <alignment horizontal="right" vertical="center"/>
      <protection locked="0"/>
    </xf>
    <xf numFmtId="10" fontId="83" fillId="6" borderId="2" xfId="1" applyNumberFormat="1" applyFont="1" applyFill="1" applyBorder="1" applyAlignment="1" applyProtection="1">
      <alignment horizontal="right" vertical="center"/>
    </xf>
    <xf numFmtId="9" fontId="83" fillId="6" borderId="2" xfId="4" applyFont="1" applyFill="1" applyBorder="1" applyAlignment="1" applyProtection="1">
      <alignment horizontal="right" vertical="center"/>
    </xf>
    <xf numFmtId="0" fontId="9" fillId="14" borderId="7" xfId="0" applyFont="1" applyFill="1" applyBorder="1" applyAlignment="1" applyProtection="1">
      <alignment horizontal="center" vertical="center"/>
    </xf>
    <xf numFmtId="9" fontId="9" fillId="14" borderId="7" xfId="4" applyFont="1" applyFill="1" applyBorder="1" applyAlignment="1" applyProtection="1">
      <alignment horizontal="center" vertical="center"/>
    </xf>
    <xf numFmtId="0" fontId="9" fillId="14" borderId="2" xfId="2" applyFont="1" applyFill="1" applyBorder="1" applyAlignment="1" applyProtection="1">
      <alignment horizontal="center" vertical="center" wrapText="1"/>
    </xf>
    <xf numFmtId="0" fontId="9" fillId="14" borderId="2" xfId="2" applyFont="1" applyFill="1" applyBorder="1" applyAlignment="1" applyProtection="1">
      <alignment horizontal="center" vertical="center"/>
    </xf>
    <xf numFmtId="0" fontId="9" fillId="14" borderId="3" xfId="2" applyFont="1" applyFill="1" applyBorder="1" applyAlignment="1" applyProtection="1">
      <alignment horizontal="center" vertical="center"/>
    </xf>
    <xf numFmtId="0" fontId="12" fillId="9" borderId="0" xfId="2" applyFont="1" applyFill="1" applyProtection="1">
      <alignment vertical="center"/>
    </xf>
    <xf numFmtId="176" fontId="40" fillId="14" borderId="2" xfId="1" applyNumberFormat="1" applyFont="1" applyFill="1" applyBorder="1" applyAlignment="1" applyProtection="1">
      <alignment horizontal="center" vertical="center"/>
    </xf>
    <xf numFmtId="176" fontId="9" fillId="14" borderId="2" xfId="1" applyNumberFormat="1" applyFont="1" applyFill="1" applyBorder="1" applyAlignment="1" applyProtection="1">
      <alignment horizontal="center" vertical="center"/>
    </xf>
    <xf numFmtId="0" fontId="40" fillId="14" borderId="2" xfId="2" applyFont="1" applyFill="1" applyBorder="1" applyAlignment="1" applyProtection="1">
      <alignment horizontal="center" vertical="center" wrapText="1"/>
    </xf>
    <xf numFmtId="0" fontId="40" fillId="14" borderId="2" xfId="2" applyFont="1" applyFill="1" applyBorder="1" applyAlignment="1" applyProtection="1">
      <alignment horizontal="center" vertical="center"/>
    </xf>
    <xf numFmtId="176" fontId="40" fillId="14" borderId="2" xfId="1" applyNumberFormat="1" applyFont="1" applyFill="1" applyBorder="1" applyAlignment="1" applyProtection="1">
      <alignment horizontal="center" vertical="center" wrapText="1"/>
    </xf>
    <xf numFmtId="176" fontId="40" fillId="14" borderId="3" xfId="1" applyNumberFormat="1" applyFont="1" applyFill="1" applyBorder="1" applyAlignment="1" applyProtection="1">
      <alignment horizontal="center" vertical="center"/>
    </xf>
    <xf numFmtId="176" fontId="85" fillId="0" borderId="2" xfId="1" applyNumberFormat="1" applyFont="1" applyFill="1" applyBorder="1" applyAlignment="1" applyProtection="1">
      <alignment horizontal="center" vertical="center" wrapText="1"/>
    </xf>
    <xf numFmtId="176" fontId="85" fillId="0" borderId="2" xfId="1" applyNumberFormat="1" applyFont="1" applyFill="1" applyBorder="1" applyAlignment="1" applyProtection="1">
      <alignment horizontal="center" vertical="center"/>
    </xf>
    <xf numFmtId="176" fontId="85" fillId="0" borderId="3" xfId="1" applyNumberFormat="1" applyFont="1" applyFill="1" applyBorder="1" applyAlignment="1" applyProtection="1">
      <alignment horizontal="center" vertical="center"/>
    </xf>
    <xf numFmtId="176" fontId="18" fillId="0" borderId="2" xfId="1" applyNumberFormat="1" applyFont="1" applyBorder="1" applyAlignment="1" applyProtection="1">
      <alignment horizontal="left" vertical="center" wrapText="1"/>
    </xf>
    <xf numFmtId="176" fontId="18" fillId="0" borderId="2" xfId="1" applyNumberFormat="1" applyFont="1" applyBorder="1" applyAlignment="1" applyProtection="1">
      <alignment horizontal="right" vertical="center"/>
    </xf>
    <xf numFmtId="176" fontId="18" fillId="6" borderId="2" xfId="1" applyNumberFormat="1" applyFont="1" applyFill="1" applyBorder="1" applyAlignment="1" applyProtection="1">
      <alignment horizontal="right" vertical="center"/>
    </xf>
    <xf numFmtId="176" fontId="87" fillId="6" borderId="2" xfId="1" applyNumberFormat="1" applyFont="1" applyFill="1" applyBorder="1" applyAlignment="1" applyProtection="1">
      <alignment horizontal="right" vertical="center"/>
    </xf>
    <xf numFmtId="176" fontId="87" fillId="0" borderId="2" xfId="1" applyNumberFormat="1" applyFont="1" applyBorder="1" applyAlignment="1" applyProtection="1">
      <alignment horizontal="right" vertical="center"/>
    </xf>
    <xf numFmtId="176" fontId="87" fillId="0" borderId="2" xfId="1" applyNumberFormat="1" applyFont="1" applyBorder="1" applyAlignment="1" applyProtection="1">
      <alignment horizontal="center" vertical="center"/>
    </xf>
    <xf numFmtId="176" fontId="30" fillId="0" borderId="2" xfId="1" applyNumberFormat="1" applyFont="1" applyFill="1" applyBorder="1" applyAlignment="1" applyProtection="1">
      <alignment horizontal="center" vertical="center"/>
      <protection locked="0"/>
    </xf>
    <xf numFmtId="176" fontId="87" fillId="0" borderId="3" xfId="1" applyNumberFormat="1" applyFont="1" applyBorder="1" applyAlignment="1" applyProtection="1">
      <alignment horizontal="center" vertical="center"/>
    </xf>
    <xf numFmtId="176" fontId="18" fillId="0" borderId="2" xfId="1" applyNumberFormat="1" applyFont="1" applyBorder="1" applyAlignment="1">
      <alignment horizontal="left" vertical="center" wrapText="1"/>
    </xf>
    <xf numFmtId="176" fontId="12" fillId="0" borderId="21" xfId="1" applyNumberFormat="1" applyFont="1" applyBorder="1" applyAlignment="1">
      <alignment horizontal="right" vertical="center"/>
    </xf>
    <xf numFmtId="176" fontId="12" fillId="0" borderId="0" xfId="1" applyNumberFormat="1" applyFont="1" applyAlignment="1">
      <alignment vertical="center" wrapText="1"/>
    </xf>
    <xf numFmtId="9" fontId="40" fillId="14" borderId="2" xfId="4" applyFont="1" applyFill="1" applyBorder="1" applyAlignment="1" applyProtection="1">
      <alignment horizontal="center" vertical="center" wrapText="1"/>
    </xf>
    <xf numFmtId="9" fontId="85" fillId="0" borderId="2" xfId="4" applyFont="1" applyFill="1" applyBorder="1" applyAlignment="1" applyProtection="1">
      <alignment horizontal="center" vertical="center"/>
    </xf>
    <xf numFmtId="9" fontId="12" fillId="6" borderId="2" xfId="4" applyFont="1" applyFill="1" applyBorder="1" applyAlignment="1" applyProtection="1">
      <alignment horizontal="right" vertical="center"/>
      <protection locked="0"/>
    </xf>
    <xf numFmtId="0" fontId="85" fillId="0" borderId="2" xfId="1" applyNumberFormat="1" applyFont="1" applyFill="1" applyBorder="1" applyAlignment="1" applyProtection="1">
      <alignment horizontal="center" vertical="center" wrapText="1"/>
    </xf>
    <xf numFmtId="0" fontId="18" fillId="0" borderId="2" xfId="1" applyNumberFormat="1" applyFont="1" applyBorder="1" applyAlignment="1">
      <alignment horizontal="left" vertical="center"/>
    </xf>
    <xf numFmtId="176" fontId="85" fillId="0" borderId="9" xfId="1" applyNumberFormat="1" applyFont="1" applyFill="1" applyBorder="1" applyAlignment="1" applyProtection="1">
      <alignment horizontal="center" vertical="center" wrapText="1"/>
    </xf>
    <xf numFmtId="43" fontId="83" fillId="6" borderId="2" xfId="1" applyFont="1" applyFill="1" applyBorder="1" applyAlignment="1" applyProtection="1">
      <alignment horizontal="right" vertical="center"/>
    </xf>
    <xf numFmtId="43" fontId="84" fillId="6" borderId="2" xfId="1" applyFont="1" applyFill="1" applyBorder="1" applyAlignment="1" applyProtection="1">
      <alignment horizontal="right" vertical="center"/>
      <protection locked="0"/>
    </xf>
    <xf numFmtId="10" fontId="84" fillId="6" borderId="2" xfId="1" applyNumberFormat="1" applyFont="1" applyFill="1" applyBorder="1" applyAlignment="1" applyProtection="1">
      <alignment horizontal="right" vertical="center"/>
      <protection locked="0"/>
    </xf>
    <xf numFmtId="10" fontId="83" fillId="6" borderId="3" xfId="1" applyNumberFormat="1" applyFont="1" applyFill="1" applyBorder="1" applyAlignment="1" applyProtection="1">
      <alignment horizontal="right" vertical="center"/>
    </xf>
    <xf numFmtId="10" fontId="83" fillId="6" borderId="21" xfId="1" applyNumberFormat="1" applyFont="1" applyFill="1" applyBorder="1" applyAlignment="1" applyProtection="1">
      <alignment horizontal="right" vertical="center"/>
    </xf>
    <xf numFmtId="10" fontId="83" fillId="6" borderId="22" xfId="1" applyNumberFormat="1" applyFont="1" applyFill="1" applyBorder="1" applyAlignment="1" applyProtection="1">
      <alignment horizontal="right" vertical="center"/>
    </xf>
    <xf numFmtId="9" fontId="9" fillId="14" borderId="3" xfId="4" applyFont="1" applyFill="1" applyBorder="1" applyAlignment="1" applyProtection="1">
      <alignment horizontal="center" vertical="center"/>
    </xf>
    <xf numFmtId="9" fontId="40" fillId="14" borderId="2" xfId="4" applyFont="1" applyFill="1" applyBorder="1" applyAlignment="1" applyProtection="1">
      <alignment horizontal="center" vertical="center"/>
    </xf>
    <xf numFmtId="9" fontId="40" fillId="14" borderId="3" xfId="4" applyFont="1" applyFill="1" applyBorder="1" applyAlignment="1" applyProtection="1">
      <alignment horizontal="center" vertical="center"/>
    </xf>
    <xf numFmtId="43" fontId="18" fillId="0" borderId="2" xfId="5" applyNumberFormat="1" applyFont="1" applyFill="1" applyBorder="1" applyAlignment="1" applyProtection="1">
      <alignment horizontal="right" vertical="center"/>
    </xf>
    <xf numFmtId="43" fontId="87" fillId="0" borderId="2" xfId="1" applyFont="1" applyFill="1" applyBorder="1" applyAlignment="1" applyProtection="1">
      <alignment horizontal="right" vertical="center"/>
    </xf>
    <xf numFmtId="43" fontId="30" fillId="6" borderId="2" xfId="1" applyFont="1" applyFill="1" applyBorder="1" applyAlignment="1" applyProtection="1">
      <alignment horizontal="right" vertical="center"/>
      <protection locked="0"/>
    </xf>
    <xf numFmtId="176" fontId="18" fillId="0" borderId="2" xfId="1" applyNumberFormat="1" applyFont="1" applyFill="1" applyBorder="1" applyAlignment="1" applyProtection="1">
      <alignment horizontal="left" vertical="center" wrapText="1"/>
    </xf>
    <xf numFmtId="176" fontId="18" fillId="6" borderId="21" xfId="1" applyNumberFormat="1" applyFont="1" applyFill="1" applyBorder="1" applyAlignment="1" applyProtection="1">
      <alignment horizontal="right" vertical="center"/>
    </xf>
    <xf numFmtId="176" fontId="87" fillId="6" borderId="21" xfId="1" applyNumberFormat="1" applyFont="1" applyFill="1" applyBorder="1" applyAlignment="1" applyProtection="1">
      <alignment horizontal="right" vertical="center"/>
    </xf>
    <xf numFmtId="9" fontId="30" fillId="10" borderId="2" xfId="4" applyFont="1" applyFill="1" applyBorder="1" applyAlignment="1" applyProtection="1">
      <alignment horizontal="right" vertical="center"/>
      <protection locked="0"/>
    </xf>
    <xf numFmtId="9" fontId="87" fillId="10" borderId="2" xfId="4" applyFont="1" applyFill="1" applyBorder="1" applyAlignment="1" applyProtection="1">
      <alignment horizontal="right" vertical="center"/>
    </xf>
    <xf numFmtId="9" fontId="87" fillId="10" borderId="3" xfId="4" applyFont="1" applyFill="1" applyBorder="1" applyAlignment="1" applyProtection="1">
      <alignment horizontal="right" vertical="center"/>
    </xf>
    <xf numFmtId="176" fontId="28" fillId="6" borderId="2" xfId="1" applyNumberFormat="1" applyFont="1" applyFill="1" applyBorder="1" applyAlignment="1" applyProtection="1">
      <alignment horizontal="left" vertical="center" wrapText="1"/>
    </xf>
    <xf numFmtId="176" fontId="28" fillId="12" borderId="21" xfId="1" applyNumberFormat="1" applyFont="1" applyFill="1" applyBorder="1" applyAlignment="1" applyProtection="1">
      <alignment horizontal="left" vertical="center" wrapText="1"/>
    </xf>
    <xf numFmtId="0" fontId="19" fillId="0" borderId="0" xfId="0" applyFont="1">
      <alignment vertical="center"/>
    </xf>
    <xf numFmtId="0" fontId="6" fillId="0" borderId="2" xfId="12" applyFont="1" applyFill="1" applyBorder="1" applyAlignment="1">
      <alignment horizontal="left" vertical="center"/>
    </xf>
    <xf numFmtId="0" fontId="6" fillId="0" borderId="2" xfId="12" applyNumberFormat="1" applyFont="1" applyBorder="1" applyAlignment="1">
      <alignment horizontal="left" wrapText="1"/>
    </xf>
    <xf numFmtId="43" fontId="0" fillId="9" borderId="2" xfId="1" applyFont="1" applyFill="1" applyBorder="1" applyAlignment="1" applyProtection="1">
      <alignment horizontal="right" vertical="center"/>
      <protection locked="0"/>
    </xf>
    <xf numFmtId="43" fontId="6" fillId="9" borderId="2" xfId="1" applyFont="1" applyFill="1" applyBorder="1" applyAlignment="1" applyProtection="1">
      <alignment horizontal="right" vertical="center"/>
    </xf>
    <xf numFmtId="43" fontId="0" fillId="6" borderId="2" xfId="1" applyFont="1" applyFill="1" applyBorder="1" applyAlignment="1" applyProtection="1">
      <alignment horizontal="right" vertical="center"/>
      <protection locked="0"/>
    </xf>
    <xf numFmtId="0" fontId="6" fillId="21" borderId="2" xfId="12" applyFont="1" applyFill="1" applyBorder="1" applyAlignment="1">
      <alignment horizontal="left" vertical="center"/>
    </xf>
    <xf numFmtId="43" fontId="88" fillId="21" borderId="2" xfId="1" applyFont="1" applyFill="1" applyBorder="1" applyAlignment="1">
      <alignment horizontal="right" vertical="center"/>
    </xf>
    <xf numFmtId="43" fontId="88" fillId="6" borderId="2" xfId="1" applyFont="1" applyFill="1" applyBorder="1" applyAlignment="1">
      <alignment horizontal="right" vertical="center"/>
    </xf>
    <xf numFmtId="43" fontId="89" fillId="0" borderId="2" xfId="1" applyFont="1" applyFill="1" applyBorder="1" applyAlignment="1">
      <alignment horizontal="right" vertical="center"/>
    </xf>
    <xf numFmtId="0" fontId="6" fillId="21" borderId="2" xfId="12" applyFont="1" applyFill="1" applyBorder="1" applyAlignment="1">
      <alignment horizontal="left" vertical="center" wrapText="1"/>
    </xf>
    <xf numFmtId="0" fontId="6" fillId="0" borderId="2" xfId="0" applyFont="1" applyFill="1" applyBorder="1" applyAlignment="1" applyProtection="1">
      <alignment horizontal="center" vertical="center" wrapText="1"/>
    </xf>
    <xf numFmtId="43" fontId="89" fillId="6" borderId="2" xfId="1" applyFont="1" applyFill="1" applyBorder="1" applyAlignment="1">
      <alignment horizontal="right" vertical="center"/>
    </xf>
    <xf numFmtId="0" fontId="6" fillId="21" borderId="21" xfId="12" applyFont="1" applyFill="1" applyBorder="1" applyAlignment="1">
      <alignment horizontal="left" vertical="center"/>
    </xf>
    <xf numFmtId="43" fontId="44" fillId="21" borderId="21" xfId="1" applyFont="1" applyFill="1" applyBorder="1" applyAlignment="1">
      <alignment horizontal="right" vertical="center"/>
    </xf>
    <xf numFmtId="43" fontId="44" fillId="6" borderId="21" xfId="1" applyFont="1" applyFill="1" applyBorder="1" applyAlignment="1">
      <alignment horizontal="right" vertical="center"/>
    </xf>
    <xf numFmtId="10" fontId="84" fillId="6" borderId="21" xfId="1" applyNumberFormat="1" applyFont="1" applyFill="1" applyBorder="1" applyAlignment="1" applyProtection="1">
      <alignment horizontal="right" vertical="center"/>
      <protection locked="0"/>
    </xf>
    <xf numFmtId="176" fontId="18" fillId="7" borderId="2" xfId="1" applyNumberFormat="1" applyFont="1" applyFill="1" applyBorder="1" applyAlignment="1" applyProtection="1">
      <alignment horizontal="right" vertical="center"/>
    </xf>
    <xf numFmtId="176" fontId="18" fillId="15" borderId="2" xfId="1" applyNumberFormat="1" applyFont="1" applyFill="1" applyBorder="1" applyAlignment="1" applyProtection="1">
      <alignment horizontal="right" vertical="center"/>
    </xf>
    <xf numFmtId="176" fontId="87" fillId="7" borderId="2" xfId="1" applyNumberFormat="1" applyFont="1" applyFill="1" applyBorder="1" applyAlignment="1" applyProtection="1">
      <alignment horizontal="right" vertical="center"/>
    </xf>
    <xf numFmtId="176" fontId="87" fillId="15" borderId="2" xfId="1" applyNumberFormat="1" applyFont="1" applyFill="1" applyBorder="1" applyAlignment="1" applyProtection="1">
      <alignment horizontal="right" vertical="center"/>
    </xf>
    <xf numFmtId="0" fontId="6" fillId="0" borderId="2" xfId="12" applyFont="1" applyBorder="1" applyAlignment="1">
      <alignment horizontal="left" wrapText="1"/>
    </xf>
    <xf numFmtId="9" fontId="87" fillId="0" borderId="2" xfId="4" applyFont="1" applyBorder="1" applyAlignment="1" applyProtection="1">
      <alignment horizontal="right" vertical="center"/>
    </xf>
    <xf numFmtId="176" fontId="40" fillId="14" borderId="2" xfId="1" applyNumberFormat="1" applyFont="1" applyFill="1" applyBorder="1" applyAlignment="1" applyProtection="1">
      <alignment horizontal="center" vertical="center"/>
      <protection locked="0"/>
    </xf>
    <xf numFmtId="176" fontId="87" fillId="0" borderId="21" xfId="1" applyNumberFormat="1" applyFont="1" applyBorder="1" applyAlignment="1" applyProtection="1">
      <alignment horizontal="right" vertical="center"/>
    </xf>
    <xf numFmtId="176" fontId="30" fillId="0" borderId="21" xfId="1" applyNumberFormat="1" applyFont="1" applyFill="1" applyBorder="1" applyAlignment="1" applyProtection="1">
      <alignment horizontal="right" vertical="center"/>
      <protection locked="0"/>
    </xf>
    <xf numFmtId="176" fontId="12" fillId="7" borderId="2" xfId="1" applyNumberFormat="1" applyFont="1" applyFill="1" applyBorder="1" applyAlignment="1" applyProtection="1">
      <alignment horizontal="right" vertical="center"/>
      <protection locked="0"/>
    </xf>
    <xf numFmtId="176" fontId="13" fillId="7" borderId="2" xfId="1" applyNumberFormat="1" applyFont="1" applyFill="1" applyBorder="1" applyAlignment="1" applyProtection="1">
      <alignment horizontal="right" vertical="center"/>
      <protection locked="0"/>
    </xf>
    <xf numFmtId="176" fontId="12" fillId="7" borderId="21" xfId="1" applyNumberFormat="1" applyFont="1" applyFill="1" applyBorder="1" applyAlignment="1">
      <alignment horizontal="right" vertical="center"/>
    </xf>
    <xf numFmtId="176" fontId="12" fillId="15" borderId="2" xfId="1" applyNumberFormat="1" applyFont="1" applyFill="1" applyBorder="1" applyAlignment="1" applyProtection="1">
      <alignment horizontal="right" vertical="center"/>
      <protection locked="0"/>
    </xf>
    <xf numFmtId="176" fontId="13" fillId="15" borderId="2" xfId="1" applyNumberFormat="1" applyFont="1" applyFill="1" applyBorder="1" applyAlignment="1" applyProtection="1">
      <alignment horizontal="right" vertical="center"/>
      <protection locked="0"/>
    </xf>
    <xf numFmtId="176" fontId="12" fillId="15" borderId="21" xfId="1" applyNumberFormat="1" applyFont="1" applyFill="1" applyBorder="1" applyAlignment="1">
      <alignment horizontal="right" vertical="center"/>
    </xf>
    <xf numFmtId="181" fontId="87" fillId="10" borderId="2" xfId="1" applyNumberFormat="1" applyFont="1" applyFill="1" applyBorder="1" applyAlignment="1" applyProtection="1">
      <alignment horizontal="right" vertical="center"/>
    </xf>
    <xf numFmtId="181" fontId="87" fillId="10" borderId="21" xfId="1" applyNumberFormat="1" applyFont="1" applyFill="1" applyBorder="1" applyAlignment="1" applyProtection="1">
      <alignment horizontal="right" vertical="center"/>
    </xf>
    <xf numFmtId="176" fontId="85" fillId="9" borderId="2" xfId="1" applyNumberFormat="1" applyFont="1" applyFill="1" applyBorder="1" applyAlignment="1" applyProtection="1">
      <alignment horizontal="center" vertical="center"/>
    </xf>
    <xf numFmtId="176" fontId="87" fillId="7" borderId="21" xfId="1" applyNumberFormat="1" applyFont="1" applyFill="1" applyBorder="1" applyAlignment="1" applyProtection="1">
      <alignment horizontal="right" vertical="center"/>
    </xf>
    <xf numFmtId="176" fontId="30" fillId="15" borderId="21" xfId="1" applyNumberFormat="1" applyFont="1" applyFill="1" applyBorder="1" applyAlignment="1" applyProtection="1">
      <alignment horizontal="right" vertical="center"/>
      <protection locked="0"/>
    </xf>
    <xf numFmtId="176" fontId="30" fillId="7" borderId="21" xfId="1" applyNumberFormat="1" applyFont="1" applyFill="1" applyBorder="1" applyAlignment="1" applyProtection="1">
      <alignment horizontal="right" vertical="center"/>
      <protection locked="0"/>
    </xf>
    <xf numFmtId="176" fontId="12" fillId="15" borderId="2" xfId="1" applyNumberFormat="1" applyFont="1" applyFill="1" applyBorder="1">
      <alignment vertical="center"/>
    </xf>
    <xf numFmtId="176" fontId="87" fillId="15" borderId="21" xfId="1" applyNumberFormat="1" applyFont="1" applyFill="1" applyBorder="1" applyAlignment="1" applyProtection="1">
      <alignment horizontal="right" vertical="center"/>
    </xf>
    <xf numFmtId="9" fontId="87" fillId="10" borderId="21" xfId="4" applyFont="1" applyFill="1" applyBorder="1" applyAlignment="1" applyProtection="1">
      <alignment horizontal="right" vertical="center"/>
    </xf>
    <xf numFmtId="9" fontId="87" fillId="10" borderId="22" xfId="4" applyFont="1" applyFill="1" applyBorder="1" applyAlignment="1" applyProtection="1">
      <alignment horizontal="right" vertical="center"/>
    </xf>
    <xf numFmtId="9" fontId="30" fillId="10" borderId="21" xfId="4" applyFont="1" applyFill="1" applyBorder="1" applyAlignment="1" applyProtection="1">
      <alignment horizontal="right" vertical="center"/>
      <protection locked="0"/>
    </xf>
    <xf numFmtId="43" fontId="6" fillId="15" borderId="2" xfId="1" applyFont="1" applyFill="1" applyBorder="1" applyAlignment="1" applyProtection="1">
      <alignment horizontal="right" vertical="center"/>
    </xf>
    <xf numFmtId="43" fontId="83" fillId="7" borderId="2" xfId="1" applyFont="1" applyFill="1" applyBorder="1" applyAlignment="1" applyProtection="1">
      <alignment horizontal="right" vertical="center"/>
    </xf>
    <xf numFmtId="10" fontId="83" fillId="10" borderId="2" xfId="1" applyNumberFormat="1" applyFont="1" applyFill="1" applyBorder="1" applyAlignment="1" applyProtection="1">
      <alignment horizontal="right" vertical="center"/>
    </xf>
    <xf numFmtId="43" fontId="18" fillId="15" borderId="2" xfId="1" applyFont="1" applyFill="1" applyBorder="1" applyAlignment="1" applyProtection="1">
      <alignment horizontal="right" vertical="center"/>
    </xf>
    <xf numFmtId="0" fontId="18" fillId="0" borderId="2" xfId="5" applyFont="1" applyFill="1" applyBorder="1" applyAlignment="1" applyProtection="1">
      <alignment horizontal="left" vertical="center"/>
    </xf>
    <xf numFmtId="43" fontId="87" fillId="7" borderId="2" xfId="1" applyFont="1" applyFill="1" applyBorder="1" applyAlignment="1" applyProtection="1">
      <alignment horizontal="right" vertical="center"/>
    </xf>
    <xf numFmtId="0" fontId="28" fillId="6" borderId="2" xfId="5" applyFont="1" applyFill="1" applyBorder="1" applyAlignment="1" applyProtection="1">
      <alignment horizontal="left" vertical="center"/>
    </xf>
    <xf numFmtId="43" fontId="28" fillId="6" borderId="2" xfId="5" applyNumberFormat="1" applyFont="1" applyFill="1" applyBorder="1" applyAlignment="1" applyProtection="1">
      <alignment horizontal="right" vertical="center"/>
    </xf>
    <xf numFmtId="43" fontId="27" fillId="6" borderId="2" xfId="1" applyFont="1" applyFill="1" applyBorder="1" applyAlignment="1" applyProtection="1">
      <alignment horizontal="right" vertical="center" wrapText="1"/>
      <protection locked="0"/>
    </xf>
    <xf numFmtId="0" fontId="15" fillId="0" borderId="0" xfId="0" applyFont="1">
      <alignment vertical="center"/>
    </xf>
    <xf numFmtId="0" fontId="28" fillId="12" borderId="21" xfId="5" applyFont="1" applyFill="1" applyBorder="1" applyAlignment="1" applyProtection="1">
      <alignment horizontal="left" vertical="center"/>
    </xf>
    <xf numFmtId="43" fontId="28" fillId="12" borderId="21" xfId="5" applyNumberFormat="1" applyFont="1" applyFill="1" applyBorder="1" applyAlignment="1" applyProtection="1">
      <alignment horizontal="right" vertical="center"/>
    </xf>
    <xf numFmtId="43" fontId="27" fillId="12" borderId="21" xfId="1" applyFont="1" applyFill="1" applyBorder="1" applyAlignment="1" applyProtection="1">
      <alignment horizontal="right" vertical="center" wrapText="1"/>
      <protection locked="0"/>
    </xf>
    <xf numFmtId="43" fontId="28" fillId="12" borderId="2" xfId="1" applyFont="1" applyFill="1" applyBorder="1" applyAlignment="1" applyProtection="1">
      <alignment horizontal="right" vertical="center"/>
    </xf>
    <xf numFmtId="43" fontId="18" fillId="9" borderId="2" xfId="5" applyNumberFormat="1" applyFont="1" applyFill="1" applyBorder="1" applyAlignment="1" applyProtection="1">
      <alignment horizontal="right" vertical="center"/>
    </xf>
    <xf numFmtId="43" fontId="18" fillId="9" borderId="2" xfId="1" applyFont="1" applyFill="1" applyBorder="1" applyAlignment="1" applyProtection="1">
      <alignment horizontal="right" vertical="center"/>
    </xf>
    <xf numFmtId="43" fontId="87" fillId="9" borderId="2" xfId="1" applyFont="1" applyFill="1" applyBorder="1" applyAlignment="1" applyProtection="1">
      <alignment horizontal="right" vertical="center"/>
    </xf>
    <xf numFmtId="43" fontId="30" fillId="9" borderId="2" xfId="1" applyFont="1" applyFill="1" applyBorder="1" applyAlignment="1" applyProtection="1">
      <alignment horizontal="right" vertical="center"/>
      <protection locked="0"/>
    </xf>
    <xf numFmtId="0" fontId="28" fillId="9" borderId="2" xfId="5" applyFont="1" applyFill="1" applyBorder="1" applyAlignment="1" applyProtection="1">
      <alignment horizontal="left" vertical="center"/>
    </xf>
    <xf numFmtId="0" fontId="28" fillId="9" borderId="2" xfId="5" applyFont="1" applyFill="1" applyBorder="1" applyAlignment="1" applyProtection="1">
      <alignment vertical="center"/>
    </xf>
    <xf numFmtId="43" fontId="28" fillId="9" borderId="2" xfId="1" applyFont="1" applyFill="1" applyBorder="1" applyAlignment="1" applyProtection="1">
      <alignment horizontal="right" vertical="center"/>
    </xf>
    <xf numFmtId="9" fontId="28" fillId="9" borderId="2" xfId="4" applyFont="1" applyFill="1" applyBorder="1" applyAlignment="1" applyProtection="1">
      <alignment horizontal="right" vertical="center"/>
    </xf>
    <xf numFmtId="0" fontId="6" fillId="6" borderId="2" xfId="12" applyFont="1" applyFill="1" applyBorder="1" applyAlignment="1">
      <alignment horizontal="left" wrapText="1"/>
    </xf>
    <xf numFmtId="0" fontId="6" fillId="6" borderId="2" xfId="12" applyFont="1" applyFill="1" applyBorder="1" applyAlignment="1">
      <alignment horizontal="left" vertical="center" wrapText="1"/>
    </xf>
    <xf numFmtId="0" fontId="6" fillId="6" borderId="21" xfId="12" applyFont="1" applyFill="1" applyBorder="1" applyAlignment="1">
      <alignment horizontal="left" wrapText="1"/>
    </xf>
    <xf numFmtId="43" fontId="0" fillId="15" borderId="2" xfId="1" applyFont="1" applyFill="1" applyBorder="1" applyAlignment="1" applyProtection="1">
      <alignment horizontal="right" vertical="center"/>
      <protection locked="0"/>
    </xf>
    <xf numFmtId="43" fontId="89" fillId="15" borderId="2" xfId="1" applyFont="1" applyFill="1" applyBorder="1" applyAlignment="1">
      <alignment horizontal="right" vertical="center"/>
    </xf>
    <xf numFmtId="43" fontId="89" fillId="7" borderId="2" xfId="1" applyFont="1" applyFill="1" applyBorder="1" applyAlignment="1">
      <alignment horizontal="right" vertical="center"/>
    </xf>
    <xf numFmtId="176" fontId="28" fillId="9" borderId="2" xfId="1" applyNumberFormat="1" applyFont="1" applyFill="1" applyBorder="1" applyAlignment="1" applyProtection="1">
      <alignment vertical="center" wrapText="1"/>
    </xf>
    <xf numFmtId="176" fontId="11" fillId="9" borderId="2" xfId="1" applyNumberFormat="1" applyFont="1" applyFill="1" applyBorder="1" applyAlignment="1" applyProtection="1">
      <alignment horizontal="left" vertical="center" wrapText="1"/>
    </xf>
    <xf numFmtId="0" fontId="90" fillId="0" borderId="0" xfId="5" applyFont="1" applyFill="1" applyAlignment="1">
      <alignment vertical="center"/>
    </xf>
    <xf numFmtId="0" fontId="93" fillId="0" borderId="0" xfId="5" applyFont="1">
      <alignment vertical="center"/>
    </xf>
    <xf numFmtId="0" fontId="93" fillId="0" borderId="0" xfId="5" applyFont="1" applyFill="1" applyAlignment="1">
      <alignment vertical="center"/>
    </xf>
    <xf numFmtId="0" fontId="93" fillId="0" borderId="25" xfId="5" applyFont="1" applyFill="1" applyBorder="1" applyAlignment="1">
      <alignment horizontal="center" vertical="center"/>
    </xf>
    <xf numFmtId="0" fontId="94" fillId="0" borderId="1" xfId="21" applyFont="1" applyBorder="1">
      <alignment vertical="center"/>
    </xf>
    <xf numFmtId="0" fontId="93" fillId="0" borderId="0" xfId="5" applyFont="1" applyAlignment="1">
      <alignment horizontal="center" vertical="center"/>
    </xf>
    <xf numFmtId="0" fontId="93" fillId="0" borderId="0" xfId="5" applyFont="1" applyFill="1" applyAlignment="1">
      <alignment horizontal="center" vertical="center"/>
    </xf>
    <xf numFmtId="176" fontId="0" fillId="0" borderId="0" xfId="1" applyNumberFormat="1" applyFont="1" applyAlignment="1">
      <alignment vertical="center"/>
    </xf>
    <xf numFmtId="0" fontId="0" fillId="0" borderId="0" xfId="0">
      <alignment vertical="center"/>
    </xf>
    <xf numFmtId="0" fontId="52" fillId="0" borderId="1" xfId="0" applyFont="1" applyBorder="1" applyAlignment="1">
      <alignment horizontal="center" vertical="center"/>
    </xf>
    <xf numFmtId="43" fontId="49" fillId="14" borderId="0" xfId="22" applyFont="1" applyFill="1" applyAlignment="1">
      <alignment vertical="center"/>
    </xf>
    <xf numFmtId="43" fontId="50" fillId="14" borderId="0" xfId="22" applyFont="1" applyFill="1" applyAlignment="1">
      <alignment horizontal="right" vertical="center"/>
    </xf>
    <xf numFmtId="43" fontId="50" fillId="14" borderId="1" xfId="22" applyFont="1" applyFill="1" applyBorder="1" applyAlignment="1">
      <alignment horizontal="center" vertical="center"/>
    </xf>
    <xf numFmtId="43" fontId="50" fillId="14" borderId="1" xfId="22" applyFont="1" applyFill="1" applyBorder="1" applyAlignment="1">
      <alignment vertical="center"/>
    </xf>
    <xf numFmtId="43" fontId="51" fillId="14" borderId="1" xfId="22" applyFont="1" applyFill="1" applyBorder="1" applyAlignment="1">
      <alignment horizontal="center" vertical="center"/>
    </xf>
    <xf numFmtId="0" fontId="97" fillId="0" borderId="0" xfId="0" applyFont="1">
      <alignment vertical="center"/>
    </xf>
    <xf numFmtId="43" fontId="51" fillId="0" borderId="1" xfId="22" applyFont="1" applyFill="1" applyBorder="1" applyAlignment="1">
      <alignment vertical="center"/>
    </xf>
    <xf numFmtId="0" fontId="61" fillId="0" borderId="24" xfId="0" applyFont="1" applyBorder="1" applyAlignment="1">
      <alignment vertical="center"/>
    </xf>
    <xf numFmtId="177" fontId="80" fillId="9" borderId="0" xfId="0" applyNumberFormat="1" applyFont="1" applyFill="1">
      <alignment vertical="center"/>
    </xf>
    <xf numFmtId="177" fontId="76" fillId="14" borderId="25" xfId="16" applyNumberFormat="1" applyFont="1" applyFill="1" applyBorder="1" applyAlignment="1" applyProtection="1">
      <alignment horizontal="center" vertical="center"/>
    </xf>
    <xf numFmtId="43" fontId="76" fillId="0" borderId="25" xfId="16" applyFont="1" applyFill="1" applyBorder="1" applyAlignment="1" applyProtection="1">
      <alignment horizontal="center" vertical="center"/>
    </xf>
    <xf numFmtId="43" fontId="76" fillId="17" borderId="25" xfId="16" applyFont="1" applyFill="1" applyBorder="1" applyAlignment="1" applyProtection="1">
      <alignment horizontal="center" vertical="center"/>
    </xf>
    <xf numFmtId="176" fontId="71" fillId="17" borderId="25" xfId="0" applyNumberFormat="1" applyFont="1" applyFill="1" applyBorder="1" applyAlignment="1">
      <alignment horizontal="center" vertical="center" wrapText="1"/>
    </xf>
    <xf numFmtId="9" fontId="71" fillId="17" borderId="25" xfId="4" applyFont="1" applyFill="1" applyBorder="1" applyAlignment="1">
      <alignment horizontal="right" vertical="center" wrapText="1"/>
    </xf>
    <xf numFmtId="43" fontId="71" fillId="17" borderId="25" xfId="22" applyFont="1" applyFill="1" applyBorder="1" applyAlignment="1">
      <alignment horizontal="center" vertical="center" wrapText="1"/>
    </xf>
    <xf numFmtId="9" fontId="76" fillId="14" borderId="25" xfId="4" applyFont="1" applyFill="1" applyBorder="1" applyAlignment="1" applyProtection="1">
      <alignment horizontal="center" vertical="center"/>
    </xf>
    <xf numFmtId="9" fontId="71" fillId="19" borderId="25" xfId="4" applyFont="1" applyFill="1" applyBorder="1" applyAlignment="1">
      <alignment horizontal="right" vertical="center" wrapText="1"/>
    </xf>
    <xf numFmtId="9" fontId="12" fillId="0" borderId="0" xfId="4" applyFont="1" applyAlignment="1">
      <alignment horizontal="right" vertical="center"/>
    </xf>
    <xf numFmtId="43" fontId="76" fillId="14" borderId="25" xfId="1" applyFont="1" applyFill="1" applyBorder="1" applyAlignment="1" applyProtection="1">
      <alignment horizontal="center" vertical="center"/>
    </xf>
    <xf numFmtId="43" fontId="71" fillId="19" borderId="25" xfId="1" applyFont="1" applyFill="1" applyBorder="1" applyAlignment="1">
      <alignment horizontal="right" vertical="center" wrapText="1"/>
    </xf>
    <xf numFmtId="43" fontId="71" fillId="17" borderId="25" xfId="1" applyFont="1" applyFill="1" applyBorder="1" applyAlignment="1">
      <alignment horizontal="right" vertical="center" wrapText="1"/>
    </xf>
    <xf numFmtId="43" fontId="12" fillId="0" borderId="0" xfId="1" applyFont="1" applyAlignment="1">
      <alignment horizontal="right" vertical="center"/>
    </xf>
    <xf numFmtId="9" fontId="12" fillId="0" borderId="0" xfId="4" applyFont="1" applyBorder="1" applyAlignment="1">
      <alignment vertical="center"/>
    </xf>
    <xf numFmtId="0" fontId="12" fillId="0" borderId="0" xfId="1" applyNumberFormat="1" applyFont="1" applyAlignment="1">
      <alignment horizontal="left" vertical="center"/>
    </xf>
    <xf numFmtId="176" fontId="30" fillId="15" borderId="1" xfId="1" applyNumberFormat="1" applyFont="1" applyFill="1" applyBorder="1" applyAlignment="1" applyProtection="1">
      <alignment horizontal="right" vertical="center"/>
      <protection locked="0"/>
    </xf>
    <xf numFmtId="185" fontId="30" fillId="15" borderId="2" xfId="1" applyNumberFormat="1" applyFont="1" applyFill="1" applyBorder="1" applyAlignment="1" applyProtection="1">
      <alignment horizontal="right" vertical="center"/>
      <protection locked="0"/>
    </xf>
    <xf numFmtId="185" fontId="12" fillId="0" borderId="0" xfId="1" applyNumberFormat="1" applyFont="1" applyAlignment="1">
      <alignment horizontal="right" vertical="center"/>
    </xf>
    <xf numFmtId="185" fontId="12" fillId="0" borderId="0" xfId="1" applyNumberFormat="1" applyFont="1" applyAlignment="1">
      <alignment horizontal="left" vertical="center" wrapText="1"/>
    </xf>
    <xf numFmtId="185" fontId="12" fillId="0" borderId="0" xfId="1" applyNumberFormat="1" applyFont="1" applyAlignment="1">
      <alignment horizontal="left" vertical="center"/>
    </xf>
    <xf numFmtId="185" fontId="12" fillId="0" borderId="0" xfId="1" applyNumberFormat="1" applyFont="1">
      <alignment vertical="center"/>
    </xf>
    <xf numFmtId="185" fontId="40" fillId="14" borderId="2" xfId="1" applyNumberFormat="1" applyFont="1" applyFill="1" applyBorder="1" applyAlignment="1" applyProtection="1">
      <alignment horizontal="center" vertical="center" wrapText="1"/>
    </xf>
    <xf numFmtId="185" fontId="40" fillId="14" borderId="2" xfId="1" applyNumberFormat="1" applyFont="1" applyFill="1" applyBorder="1" applyAlignment="1" applyProtection="1">
      <alignment horizontal="center" vertical="center"/>
    </xf>
    <xf numFmtId="185" fontId="40" fillId="14" borderId="3" xfId="1" applyNumberFormat="1" applyFont="1" applyFill="1" applyBorder="1" applyAlignment="1" applyProtection="1">
      <alignment horizontal="center" vertical="center"/>
    </xf>
    <xf numFmtId="185" fontId="85" fillId="0" borderId="2" xfId="1" applyNumberFormat="1" applyFont="1" applyFill="1" applyBorder="1" applyAlignment="1" applyProtection="1">
      <alignment horizontal="center" vertical="center" wrapText="1"/>
    </xf>
    <xf numFmtId="185" fontId="85" fillId="0" borderId="9" xfId="1" applyNumberFormat="1" applyFont="1" applyFill="1" applyBorder="1" applyAlignment="1" applyProtection="1">
      <alignment horizontal="center" vertical="center" wrapText="1"/>
    </xf>
    <xf numFmtId="185" fontId="85" fillId="0" borderId="2" xfId="1" applyNumberFormat="1" applyFont="1" applyFill="1" applyBorder="1" applyAlignment="1" applyProtection="1">
      <alignment horizontal="center" vertical="center"/>
    </xf>
    <xf numFmtId="185" fontId="85" fillId="0" borderId="3" xfId="1" applyNumberFormat="1" applyFont="1" applyFill="1" applyBorder="1" applyAlignment="1" applyProtection="1">
      <alignment horizontal="center" vertical="center"/>
    </xf>
    <xf numFmtId="185" fontId="39" fillId="0" borderId="0" xfId="1" applyNumberFormat="1" applyFont="1">
      <alignment vertical="center"/>
    </xf>
    <xf numFmtId="185" fontId="99" fillId="0" borderId="2" xfId="1" applyNumberFormat="1" applyFont="1" applyFill="1" applyBorder="1" applyAlignment="1" applyProtection="1">
      <alignment horizontal="center" vertical="center" wrapText="1"/>
    </xf>
    <xf numFmtId="185" fontId="18" fillId="0" borderId="2" xfId="1" applyNumberFormat="1" applyFont="1" applyBorder="1" applyAlignment="1" applyProtection="1">
      <alignment horizontal="justify" vertical="center"/>
    </xf>
    <xf numFmtId="185" fontId="18" fillId="0" borderId="2" xfId="1" applyNumberFormat="1" applyFont="1" applyFill="1" applyBorder="1" applyAlignment="1" applyProtection="1">
      <alignment horizontal="justify" vertical="center" wrapText="1"/>
    </xf>
    <xf numFmtId="185" fontId="12" fillId="15" borderId="2" xfId="1" applyNumberFormat="1" applyFont="1" applyFill="1" applyBorder="1" applyAlignment="1" applyProtection="1">
      <alignment horizontal="right" vertical="center"/>
      <protection locked="0"/>
    </xf>
    <xf numFmtId="185" fontId="12" fillId="6" borderId="2" xfId="1" applyNumberFormat="1" applyFont="1" applyFill="1" applyBorder="1" applyAlignment="1" applyProtection="1">
      <alignment horizontal="center" vertical="center"/>
      <protection locked="0"/>
    </xf>
    <xf numFmtId="185" fontId="86" fillId="0" borderId="3" xfId="1" applyNumberFormat="1" applyFont="1" applyBorder="1" applyAlignment="1" applyProtection="1">
      <alignment horizontal="center" vertical="center"/>
    </xf>
    <xf numFmtId="185" fontId="13" fillId="15" borderId="2" xfId="1" applyNumberFormat="1" applyFont="1" applyFill="1" applyBorder="1" applyAlignment="1" applyProtection="1">
      <alignment horizontal="right" vertical="center"/>
      <protection locked="0"/>
    </xf>
    <xf numFmtId="185" fontId="18" fillId="0" borderId="2" xfId="1" applyNumberFormat="1" applyFont="1" applyBorder="1" applyAlignment="1" applyProtection="1">
      <alignment horizontal="left" vertical="center"/>
    </xf>
    <xf numFmtId="185" fontId="18" fillId="0" borderId="2" xfId="1" applyNumberFormat="1" applyFont="1" applyBorder="1" applyAlignment="1" applyProtection="1">
      <alignment horizontal="left" vertical="center" wrapText="1"/>
    </xf>
    <xf numFmtId="185" fontId="87" fillId="0" borderId="3" xfId="1" applyNumberFormat="1" applyFont="1" applyBorder="1" applyAlignment="1" applyProtection="1">
      <alignment horizontal="center" vertical="center"/>
    </xf>
    <xf numFmtId="185" fontId="18" fillId="0" borderId="2" xfId="1" applyNumberFormat="1" applyFont="1" applyBorder="1" applyAlignment="1">
      <alignment horizontal="left" vertical="center"/>
    </xf>
    <xf numFmtId="185" fontId="18" fillId="0" borderId="2" xfId="1" applyNumberFormat="1" applyFont="1" applyBorder="1" applyAlignment="1">
      <alignment horizontal="left" vertical="center" wrapText="1"/>
    </xf>
    <xf numFmtId="185" fontId="18" fillId="0" borderId="2" xfId="1" applyNumberFormat="1" applyFont="1" applyBorder="1" applyAlignment="1" applyProtection="1">
      <alignment horizontal="justify" vertical="center" wrapText="1"/>
    </xf>
    <xf numFmtId="185" fontId="6" fillId="0" borderId="2" xfId="1" applyNumberFormat="1" applyFont="1" applyBorder="1" applyAlignment="1" applyProtection="1">
      <alignment horizontal="justify" vertical="center" wrapText="1"/>
    </xf>
    <xf numFmtId="185" fontId="101" fillId="0" borderId="2" xfId="1" applyNumberFormat="1" applyFont="1" applyBorder="1" applyAlignment="1" applyProtection="1">
      <alignment horizontal="justify" vertical="center"/>
    </xf>
    <xf numFmtId="185" fontId="12" fillId="15" borderId="2" xfId="1" applyNumberFormat="1" applyFont="1" applyFill="1" applyBorder="1" applyAlignment="1">
      <alignment horizontal="right" vertical="center"/>
    </xf>
    <xf numFmtId="185" fontId="12" fillId="0" borderId="0" xfId="1" applyNumberFormat="1" applyFont="1" applyAlignment="1">
      <alignment vertical="center" wrapText="1"/>
    </xf>
    <xf numFmtId="9" fontId="12" fillId="0" borderId="0" xfId="4" applyFont="1" applyBorder="1">
      <alignment vertical="center"/>
    </xf>
    <xf numFmtId="182" fontId="9" fillId="14" borderId="7" xfId="0" applyNumberFormat="1" applyFont="1" applyFill="1" applyBorder="1" applyAlignment="1" applyProtection="1">
      <alignment horizontal="center" vertical="center"/>
    </xf>
    <xf numFmtId="182" fontId="9" fillId="14" borderId="7" xfId="4" applyNumberFormat="1" applyFont="1" applyFill="1" applyBorder="1" applyAlignment="1" applyProtection="1">
      <alignment horizontal="center" vertical="center"/>
    </xf>
    <xf numFmtId="182" fontId="28" fillId="10" borderId="2" xfId="1" applyNumberFormat="1" applyFont="1" applyFill="1" applyBorder="1" applyAlignment="1" applyProtection="1">
      <alignment horizontal="center" vertical="center"/>
    </xf>
    <xf numFmtId="182" fontId="18" fillId="0" borderId="2" xfId="1" applyNumberFormat="1" applyFont="1" applyBorder="1" applyAlignment="1" applyProtection="1">
      <alignment horizontal="center" vertical="center"/>
    </xf>
    <xf numFmtId="182" fontId="18" fillId="9" borderId="2" xfId="1" applyNumberFormat="1" applyFont="1" applyFill="1" applyBorder="1" applyAlignment="1" applyProtection="1">
      <alignment horizontal="center" vertical="center"/>
    </xf>
    <xf numFmtId="182" fontId="18" fillId="0" borderId="2" xfId="1" applyNumberFormat="1" applyFont="1" applyBorder="1" applyAlignment="1" applyProtection="1">
      <alignment horizontal="center" vertical="center" wrapText="1"/>
    </xf>
    <xf numFmtId="182" fontId="83" fillId="6" borderId="2" xfId="4" applyNumberFormat="1" applyFont="1" applyFill="1" applyBorder="1" applyAlignment="1" applyProtection="1">
      <alignment horizontal="right" vertical="center"/>
    </xf>
    <xf numFmtId="182" fontId="28" fillId="10" borderId="9" xfId="1" applyNumberFormat="1" applyFont="1" applyFill="1" applyBorder="1" applyAlignment="1" applyProtection="1">
      <alignment horizontal="center" vertical="center"/>
    </xf>
    <xf numFmtId="182" fontId="28" fillId="6" borderId="2" xfId="1" applyNumberFormat="1" applyFont="1" applyFill="1" applyBorder="1" applyAlignment="1" applyProtection="1">
      <alignment horizontal="center" vertical="center"/>
    </xf>
    <xf numFmtId="0" fontId="28" fillId="10" borderId="2" xfId="1" applyNumberFormat="1" applyFont="1" applyFill="1" applyBorder="1" applyAlignment="1" applyProtection="1">
      <alignment horizontal="center" vertical="center"/>
    </xf>
    <xf numFmtId="0" fontId="18" fillId="0" borderId="2" xfId="1" applyNumberFormat="1" applyFont="1" applyBorder="1" applyAlignment="1" applyProtection="1">
      <alignment horizontal="center" vertical="center"/>
    </xf>
    <xf numFmtId="0" fontId="18" fillId="9" borderId="2" xfId="1" applyNumberFormat="1" applyFont="1" applyFill="1" applyBorder="1" applyAlignment="1" applyProtection="1">
      <alignment horizontal="center" vertical="center"/>
    </xf>
    <xf numFmtId="0" fontId="28" fillId="10" borderId="9" xfId="1" applyNumberFormat="1" applyFont="1" applyFill="1" applyBorder="1" applyAlignment="1" applyProtection="1">
      <alignment horizontal="center" vertical="center"/>
    </xf>
    <xf numFmtId="0" fontId="28" fillId="6" borderId="2" xfId="1" applyNumberFormat="1" applyFont="1" applyFill="1" applyBorder="1" applyAlignment="1" applyProtection="1">
      <alignment horizontal="center" vertical="center"/>
    </xf>
    <xf numFmtId="185" fontId="9" fillId="14" borderId="7" xfId="0" applyNumberFormat="1" applyFont="1" applyFill="1" applyBorder="1" applyAlignment="1" applyProtection="1">
      <alignment horizontal="center" vertical="center"/>
    </xf>
    <xf numFmtId="185" fontId="9" fillId="14" borderId="7" xfId="0" applyNumberFormat="1" applyFont="1" applyFill="1" applyBorder="1" applyAlignment="1" applyProtection="1">
      <alignment horizontal="center" vertical="center" wrapText="1"/>
    </xf>
    <xf numFmtId="185" fontId="12" fillId="9" borderId="9" xfId="1" applyNumberFormat="1" applyFont="1" applyFill="1" applyBorder="1" applyAlignment="1" applyProtection="1">
      <alignment horizontal="right" vertical="center"/>
      <protection locked="0"/>
    </xf>
    <xf numFmtId="185" fontId="12" fillId="0" borderId="9" xfId="1" applyNumberFormat="1" applyFont="1" applyFill="1" applyBorder="1" applyAlignment="1" applyProtection="1">
      <alignment horizontal="right" vertical="center"/>
      <protection locked="0"/>
    </xf>
    <xf numFmtId="9" fontId="9" fillId="14" borderId="2" xfId="4" applyFont="1" applyFill="1" applyBorder="1" applyAlignment="1" applyProtection="1">
      <alignment horizontal="center" vertical="center"/>
    </xf>
    <xf numFmtId="0" fontId="98" fillId="0" borderId="0" xfId="0" applyFont="1">
      <alignment vertical="center"/>
    </xf>
    <xf numFmtId="0" fontId="103" fillId="9" borderId="0" xfId="0" applyFont="1" applyFill="1">
      <alignment vertical="center"/>
    </xf>
    <xf numFmtId="43" fontId="104" fillId="12" borderId="30" xfId="22" applyFont="1" applyFill="1" applyBorder="1" applyAlignment="1">
      <alignment vertical="center"/>
    </xf>
    <xf numFmtId="9" fontId="40" fillId="14" borderId="4" xfId="4" applyFont="1" applyFill="1" applyBorder="1" applyAlignment="1" applyProtection="1">
      <alignment horizontal="center" vertical="center"/>
    </xf>
    <xf numFmtId="176" fontId="17" fillId="12" borderId="29" xfId="1" applyNumberFormat="1" applyFont="1" applyFill="1" applyBorder="1">
      <alignment vertical="center"/>
    </xf>
    <xf numFmtId="176" fontId="12" fillId="12" borderId="30" xfId="1" applyNumberFormat="1" applyFont="1" applyFill="1" applyBorder="1">
      <alignment vertical="center"/>
    </xf>
    <xf numFmtId="176" fontId="12" fillId="12" borderId="31" xfId="1" applyNumberFormat="1" applyFont="1" applyFill="1" applyBorder="1">
      <alignment vertical="center"/>
    </xf>
    <xf numFmtId="43" fontId="104" fillId="12" borderId="50" xfId="22" applyFont="1" applyFill="1" applyBorder="1" applyAlignment="1">
      <alignment vertical="center"/>
    </xf>
    <xf numFmtId="0" fontId="105" fillId="12" borderId="50" xfId="0" applyFont="1" applyFill="1" applyBorder="1" applyAlignment="1">
      <alignment horizontal="center" vertical="center"/>
    </xf>
    <xf numFmtId="0" fontId="59" fillId="12" borderId="50" xfId="0" applyFont="1" applyFill="1" applyBorder="1" applyAlignment="1">
      <alignment horizontal="center" vertical="center"/>
    </xf>
    <xf numFmtId="0" fontId="39" fillId="0" borderId="0" xfId="0" applyFont="1">
      <alignment vertical="center"/>
    </xf>
    <xf numFmtId="0" fontId="98" fillId="12" borderId="50" xfId="0" applyFont="1" applyFill="1" applyBorder="1">
      <alignment vertical="center"/>
    </xf>
    <xf numFmtId="176" fontId="98" fillId="12" borderId="52" xfId="0" applyNumberFormat="1" applyFont="1" applyFill="1" applyBorder="1">
      <alignment vertical="center"/>
    </xf>
    <xf numFmtId="0" fontId="98" fillId="12" borderId="49" xfId="0" applyFont="1" applyFill="1" applyBorder="1">
      <alignment vertical="center"/>
    </xf>
    <xf numFmtId="176" fontId="98" fillId="12" borderId="51" xfId="0" applyNumberFormat="1" applyFont="1" applyFill="1" applyBorder="1">
      <alignment vertical="center"/>
    </xf>
    <xf numFmtId="43" fontId="30" fillId="0" borderId="2" xfId="1" applyFont="1" applyFill="1" applyBorder="1" applyAlignment="1" applyProtection="1">
      <alignment horizontal="right" vertical="center"/>
      <protection locked="0"/>
    </xf>
    <xf numFmtId="43" fontId="41" fillId="15" borderId="2" xfId="1" applyFont="1" applyFill="1" applyBorder="1" applyAlignment="1" applyProtection="1">
      <alignment horizontal="right" vertical="center"/>
      <protection locked="0"/>
    </xf>
    <xf numFmtId="43" fontId="30" fillId="15" borderId="2" xfId="1" applyFont="1" applyFill="1" applyBorder="1" applyAlignment="1" applyProtection="1">
      <alignment horizontal="right" vertical="center"/>
      <protection locked="0"/>
    </xf>
    <xf numFmtId="43" fontId="9" fillId="14" borderId="7" xfId="1" applyFont="1" applyFill="1" applyBorder="1" applyAlignment="1" applyProtection="1">
      <alignment horizontal="center" vertical="center"/>
    </xf>
    <xf numFmtId="10" fontId="83" fillId="12" borderId="2" xfId="4" applyNumberFormat="1" applyFont="1" applyFill="1" applyBorder="1" applyAlignment="1" applyProtection="1">
      <alignment horizontal="right" vertical="center"/>
    </xf>
    <xf numFmtId="10" fontId="83" fillId="6" borderId="2" xfId="4" applyNumberFormat="1" applyFont="1" applyFill="1" applyBorder="1" applyAlignment="1" applyProtection="1">
      <alignment horizontal="right" vertical="center"/>
    </xf>
    <xf numFmtId="10" fontId="83" fillId="20" borderId="2" xfId="4" applyNumberFormat="1" applyFont="1" applyFill="1" applyBorder="1" applyAlignment="1" applyProtection="1">
      <alignment horizontal="right" vertical="center"/>
    </xf>
    <xf numFmtId="10" fontId="30" fillId="6" borderId="2" xfId="4" applyNumberFormat="1" applyFont="1" applyFill="1" applyBorder="1" applyAlignment="1" applyProtection="1">
      <alignment horizontal="right" vertical="center"/>
      <protection locked="0"/>
    </xf>
    <xf numFmtId="10" fontId="41" fillId="12" borderId="2" xfId="4" applyNumberFormat="1" applyFont="1" applyFill="1" applyBorder="1" applyAlignment="1" applyProtection="1">
      <alignment horizontal="right" vertical="center"/>
      <protection locked="0"/>
    </xf>
    <xf numFmtId="10" fontId="41" fillId="6" borderId="2" xfId="4" applyNumberFormat="1" applyFont="1" applyFill="1" applyBorder="1" applyAlignment="1" applyProtection="1">
      <alignment horizontal="right" vertical="center"/>
      <protection locked="0"/>
    </xf>
    <xf numFmtId="43" fontId="12" fillId="6" borderId="2" xfId="1" applyFont="1" applyFill="1" applyBorder="1" applyAlignment="1" applyProtection="1">
      <alignment horizontal="right" vertical="center"/>
      <protection locked="0"/>
    </xf>
    <xf numFmtId="43" fontId="12" fillId="15" borderId="2" xfId="1" applyFont="1" applyFill="1" applyBorder="1" applyAlignment="1" applyProtection="1">
      <alignment horizontal="right" vertical="center"/>
      <protection locked="0"/>
    </xf>
    <xf numFmtId="43" fontId="12" fillId="7" borderId="2" xfId="1" applyFont="1" applyFill="1" applyBorder="1" applyAlignment="1" applyProtection="1">
      <alignment horizontal="right" vertical="center"/>
      <protection locked="0"/>
    </xf>
    <xf numFmtId="43" fontId="13" fillId="13" borderId="2" xfId="1" applyFont="1" applyFill="1" applyBorder="1" applyAlignment="1" applyProtection="1">
      <alignment horizontal="right" vertical="center"/>
      <protection locked="0"/>
    </xf>
    <xf numFmtId="43" fontId="12" fillId="0" borderId="2" xfId="1" applyFont="1" applyBorder="1" applyAlignment="1" applyProtection="1">
      <alignment horizontal="right" vertical="center"/>
      <protection locked="0"/>
    </xf>
    <xf numFmtId="43" fontId="12" fillId="13" borderId="2" xfId="1" applyFont="1" applyFill="1" applyBorder="1" applyAlignment="1" applyProtection="1">
      <alignment horizontal="right" vertical="center"/>
      <protection locked="0"/>
    </xf>
    <xf numFmtId="43" fontId="87" fillId="0" borderId="2" xfId="1" applyFont="1" applyBorder="1" applyAlignment="1" applyProtection="1">
      <alignment horizontal="right" vertical="center"/>
    </xf>
    <xf numFmtId="43" fontId="12" fillId="0" borderId="2" xfId="1" applyFont="1" applyFill="1" applyBorder="1" applyAlignment="1" applyProtection="1">
      <alignment horizontal="right" vertical="center"/>
      <protection locked="0"/>
    </xf>
    <xf numFmtId="43" fontId="12" fillId="0" borderId="2" xfId="1" applyFont="1" applyBorder="1" applyAlignment="1">
      <alignment horizontal="right" vertical="center"/>
    </xf>
    <xf numFmtId="43" fontId="12" fillId="6" borderId="21" xfId="1" applyFont="1" applyFill="1" applyBorder="1" applyAlignment="1" applyProtection="1">
      <alignment horizontal="right" vertical="center"/>
      <protection locked="0"/>
    </xf>
    <xf numFmtId="43" fontId="12" fillId="10" borderId="2" xfId="1" applyFont="1" applyFill="1" applyBorder="1" applyAlignment="1" applyProtection="1">
      <alignment horizontal="right" vertical="center"/>
      <protection locked="0"/>
    </xf>
    <xf numFmtId="10" fontId="12" fillId="6" borderId="2" xfId="4" applyNumberFormat="1" applyFont="1" applyFill="1" applyBorder="1" applyAlignment="1" applyProtection="1">
      <alignment horizontal="right" vertical="center"/>
      <protection locked="0"/>
    </xf>
    <xf numFmtId="43" fontId="15" fillId="9" borderId="2" xfId="1" applyFont="1" applyFill="1" applyBorder="1" applyAlignment="1" applyProtection="1">
      <alignment horizontal="right" vertical="center"/>
      <protection locked="0"/>
    </xf>
    <xf numFmtId="43" fontId="15" fillId="12" borderId="1" xfId="1" applyFont="1" applyFill="1" applyBorder="1" applyAlignment="1" applyProtection="1">
      <alignment horizontal="right" vertical="center"/>
      <protection locked="0"/>
    </xf>
    <xf numFmtId="0" fontId="23" fillId="0" borderId="0" xfId="0" applyFont="1" applyBorder="1" applyAlignment="1">
      <alignment horizontal="center" vertical="center"/>
    </xf>
    <xf numFmtId="9" fontId="23" fillId="0" borderId="0" xfId="4" applyFont="1" applyBorder="1" applyAlignment="1">
      <alignment horizontal="center" vertical="center"/>
    </xf>
    <xf numFmtId="43" fontId="28" fillId="9" borderId="4" xfId="1" applyFont="1" applyFill="1" applyBorder="1" applyAlignment="1" applyProtection="1">
      <alignment horizontal="right" vertical="center"/>
    </xf>
    <xf numFmtId="43" fontId="87" fillId="10" borderId="2" xfId="1" applyFont="1" applyFill="1" applyBorder="1" applyAlignment="1" applyProtection="1">
      <alignment horizontal="right" vertical="center"/>
    </xf>
    <xf numFmtId="43" fontId="86" fillId="6" borderId="2" xfId="1" applyFont="1" applyFill="1" applyBorder="1" applyAlignment="1" applyProtection="1">
      <alignment horizontal="right" vertical="center"/>
    </xf>
    <xf numFmtId="43" fontId="27" fillId="15" borderId="2" xfId="1" applyFont="1" applyFill="1" applyBorder="1" applyAlignment="1" applyProtection="1">
      <alignment horizontal="right" vertical="center" wrapText="1"/>
      <protection locked="0"/>
    </xf>
    <xf numFmtId="43" fontId="87" fillId="6" borderId="2" xfId="1" applyFont="1" applyFill="1" applyBorder="1" applyAlignment="1" applyProtection="1">
      <alignment horizontal="right" vertical="center"/>
    </xf>
    <xf numFmtId="43" fontId="28" fillId="15" borderId="2" xfId="1" applyFont="1" applyFill="1" applyBorder="1" applyAlignment="1" applyProtection="1">
      <alignment horizontal="right" vertical="center"/>
    </xf>
    <xf numFmtId="43" fontId="28" fillId="15" borderId="2" xfId="1" applyFont="1" applyFill="1" applyBorder="1" applyAlignment="1" applyProtection="1">
      <alignment horizontal="right" vertical="center" wrapText="1"/>
      <protection locked="0"/>
    </xf>
    <xf numFmtId="43" fontId="86" fillId="12" borderId="21" xfId="1" applyFont="1" applyFill="1" applyBorder="1" applyAlignment="1" applyProtection="1">
      <alignment horizontal="right" vertical="center"/>
    </xf>
    <xf numFmtId="10" fontId="87" fillId="10" borderId="2" xfId="4" applyNumberFormat="1" applyFont="1" applyFill="1" applyBorder="1" applyAlignment="1" applyProtection="1">
      <alignment horizontal="right" vertical="center"/>
    </xf>
    <xf numFmtId="10" fontId="86" fillId="6" borderId="2" xfId="4" applyNumberFormat="1" applyFont="1" applyFill="1" applyBorder="1" applyAlignment="1" applyProtection="1">
      <alignment horizontal="right" vertical="center"/>
    </xf>
    <xf numFmtId="10" fontId="30" fillId="9" borderId="2" xfId="4" applyNumberFormat="1" applyFont="1" applyFill="1" applyBorder="1" applyAlignment="1" applyProtection="1">
      <alignment horizontal="right" vertical="center"/>
      <protection locked="0"/>
    </xf>
    <xf numFmtId="10" fontId="87" fillId="6" borderId="2" xfId="4" applyNumberFormat="1" applyFont="1" applyFill="1" applyBorder="1" applyAlignment="1" applyProtection="1">
      <alignment horizontal="right" vertical="center"/>
    </xf>
    <xf numFmtId="10" fontId="86" fillId="12" borderId="21" xfId="4" applyNumberFormat="1" applyFont="1" applyFill="1" applyBorder="1" applyAlignment="1" applyProtection="1">
      <alignment horizontal="right" vertical="center"/>
    </xf>
    <xf numFmtId="10" fontId="87" fillId="10" borderId="4" xfId="4" applyNumberFormat="1" applyFont="1" applyFill="1" applyBorder="1" applyAlignment="1" applyProtection="1">
      <alignment horizontal="right" vertical="center"/>
    </xf>
    <xf numFmtId="10" fontId="86" fillId="6" borderId="4" xfId="4" applyNumberFormat="1" applyFont="1" applyFill="1" applyBorder="1" applyAlignment="1" applyProtection="1">
      <alignment horizontal="right" vertical="center"/>
    </xf>
    <xf numFmtId="10" fontId="30" fillId="9" borderId="4" xfId="4" applyNumberFormat="1" applyFont="1" applyFill="1" applyBorder="1" applyAlignment="1" applyProtection="1">
      <alignment horizontal="right" vertical="center"/>
      <protection locked="0"/>
    </xf>
    <xf numFmtId="10" fontId="87" fillId="6" borderId="4" xfId="4" applyNumberFormat="1" applyFont="1" applyFill="1" applyBorder="1" applyAlignment="1" applyProtection="1">
      <alignment horizontal="right" vertical="center"/>
    </xf>
    <xf numFmtId="10" fontId="86" fillId="12" borderId="112" xfId="4" applyNumberFormat="1" applyFont="1" applyFill="1" applyBorder="1" applyAlignment="1" applyProtection="1">
      <alignment horizontal="right" vertical="center"/>
    </xf>
    <xf numFmtId="10" fontId="44" fillId="21" borderId="21" xfId="4" applyNumberFormat="1" applyFont="1" applyFill="1" applyBorder="1" applyAlignment="1">
      <alignment horizontal="right" vertical="center"/>
    </xf>
    <xf numFmtId="43" fontId="87" fillId="10" borderId="21" xfId="1" applyFont="1" applyFill="1" applyBorder="1" applyAlignment="1" applyProtection="1">
      <alignment horizontal="right" vertical="center"/>
    </xf>
    <xf numFmtId="10" fontId="87" fillId="0" borderId="2" xfId="4" applyNumberFormat="1" applyFont="1" applyBorder="1" applyAlignment="1" applyProtection="1">
      <alignment horizontal="right" vertical="center"/>
    </xf>
    <xf numFmtId="10" fontId="87" fillId="0" borderId="21" xfId="4" applyNumberFormat="1" applyFont="1" applyBorder="1" applyAlignment="1" applyProtection="1">
      <alignment horizontal="right" vertical="center"/>
    </xf>
    <xf numFmtId="10" fontId="30" fillId="0" borderId="2" xfId="4" applyNumberFormat="1" applyFont="1" applyFill="1" applyBorder="1" applyAlignment="1" applyProtection="1">
      <alignment horizontal="right" vertical="center"/>
      <protection locked="0"/>
    </xf>
    <xf numFmtId="10" fontId="86" fillId="10" borderId="2" xfId="4" applyNumberFormat="1" applyFont="1" applyFill="1" applyBorder="1" applyAlignment="1" applyProtection="1">
      <alignment horizontal="right" vertical="center"/>
    </xf>
    <xf numFmtId="10" fontId="28" fillId="12" borderId="2" xfId="4" applyNumberFormat="1" applyFont="1" applyFill="1" applyBorder="1" applyAlignment="1" applyProtection="1">
      <alignment horizontal="right" vertical="center"/>
    </xf>
    <xf numFmtId="0" fontId="94" fillId="0" borderId="25" xfId="21" applyFont="1" applyBorder="1">
      <alignment vertical="center"/>
    </xf>
    <xf numFmtId="0" fontId="94" fillId="0" borderId="25" xfId="21" applyFont="1" applyFill="1" applyBorder="1" applyAlignment="1">
      <alignment vertical="center"/>
    </xf>
    <xf numFmtId="0" fontId="15" fillId="0" borderId="0" xfId="2" applyFont="1" applyProtection="1">
      <alignment vertical="center"/>
    </xf>
    <xf numFmtId="9" fontId="15" fillId="0" borderId="0" xfId="4" applyFont="1" applyProtection="1">
      <alignment vertical="center"/>
    </xf>
    <xf numFmtId="9" fontId="12" fillId="0" borderId="0" xfId="4" applyFont="1" applyProtection="1">
      <alignment vertical="center"/>
    </xf>
    <xf numFmtId="0" fontId="40" fillId="14" borderId="5" xfId="2" applyFont="1" applyFill="1" applyBorder="1" applyAlignment="1" applyProtection="1">
      <alignment vertical="center"/>
    </xf>
    <xf numFmtId="9" fontId="40" fillId="14" borderId="5" xfId="4" applyFont="1" applyFill="1" applyBorder="1" applyAlignment="1" applyProtection="1">
      <alignment vertical="center"/>
    </xf>
    <xf numFmtId="9" fontId="40" fillId="14" borderId="6" xfId="4" applyFont="1" applyFill="1" applyBorder="1" applyAlignment="1" applyProtection="1">
      <alignment vertical="center"/>
    </xf>
    <xf numFmtId="0" fontId="14" fillId="0" borderId="0" xfId="2" applyFont="1" applyProtection="1">
      <alignment vertical="center"/>
    </xf>
    <xf numFmtId="0" fontId="40" fillId="14" borderId="7" xfId="3" applyFont="1" applyFill="1" applyBorder="1" applyAlignment="1" applyProtection="1">
      <alignment horizontal="center" vertical="center" wrapText="1"/>
    </xf>
    <xf numFmtId="43" fontId="40" fillId="14" borderId="7" xfId="1" applyFont="1" applyFill="1" applyBorder="1" applyAlignment="1" applyProtection="1">
      <alignment horizontal="center" vertical="center" wrapText="1"/>
    </xf>
    <xf numFmtId="0" fontId="37" fillId="12" borderId="29" xfId="2" applyFont="1" applyFill="1" applyBorder="1" applyProtection="1">
      <alignment vertical="center"/>
    </xf>
    <xf numFmtId="49" fontId="15" fillId="4" borderId="1" xfId="2" applyNumberFormat="1" applyFont="1" applyFill="1" applyBorder="1" applyAlignment="1" applyProtection="1">
      <alignment horizontal="right" vertical="center" wrapText="1"/>
    </xf>
    <xf numFmtId="43" fontId="12" fillId="9" borderId="1" xfId="1" applyFont="1" applyFill="1" applyBorder="1" applyAlignment="1" applyProtection="1">
      <alignment horizontal="right" vertical="center"/>
    </xf>
    <xf numFmtId="43" fontId="12" fillId="6" borderId="1" xfId="1" applyFont="1" applyFill="1" applyBorder="1" applyAlignment="1" applyProtection="1">
      <alignment horizontal="right" vertical="center"/>
    </xf>
    <xf numFmtId="10" fontId="12" fillId="3" borderId="2" xfId="4" applyNumberFormat="1" applyFont="1" applyFill="1" applyBorder="1" applyAlignment="1" applyProtection="1">
      <alignment horizontal="right" vertical="center"/>
    </xf>
    <xf numFmtId="10" fontId="12" fillId="3" borderId="3" xfId="4" applyNumberFormat="1" applyFont="1" applyFill="1" applyBorder="1" applyAlignment="1" applyProtection="1">
      <alignment horizontal="right" vertical="center"/>
    </xf>
    <xf numFmtId="0" fontId="12" fillId="12" borderId="30" xfId="2" applyFont="1" applyFill="1" applyBorder="1" applyProtection="1">
      <alignment vertical="center"/>
    </xf>
    <xf numFmtId="0" fontId="15" fillId="0" borderId="0" xfId="2" applyFont="1" applyFill="1" applyProtection="1">
      <alignment vertical="center"/>
    </xf>
    <xf numFmtId="43" fontId="13" fillId="9" borderId="9" xfId="1" applyFont="1" applyFill="1" applyBorder="1" applyAlignment="1" applyProtection="1">
      <alignment horizontal="right"/>
    </xf>
    <xf numFmtId="43" fontId="13" fillId="6" borderId="9" xfId="1" applyFont="1" applyFill="1" applyBorder="1" applyAlignment="1" applyProtection="1">
      <alignment horizontal="right"/>
    </xf>
    <xf numFmtId="43" fontId="13" fillId="9" borderId="2" xfId="1" applyFont="1" applyFill="1" applyBorder="1" applyAlignment="1" applyProtection="1">
      <alignment horizontal="right"/>
    </xf>
    <xf numFmtId="43" fontId="13" fillId="6" borderId="2" xfId="1" applyFont="1" applyFill="1" applyBorder="1" applyAlignment="1" applyProtection="1">
      <alignment horizontal="right"/>
    </xf>
    <xf numFmtId="0" fontId="15" fillId="12" borderId="30" xfId="2" applyFont="1" applyFill="1" applyBorder="1" applyProtection="1">
      <alignment vertical="center"/>
    </xf>
    <xf numFmtId="176" fontId="13" fillId="7" borderId="2" xfId="1" applyNumberFormat="1" applyFont="1" applyFill="1" applyBorder="1" applyAlignment="1" applyProtection="1">
      <alignment horizontal="right"/>
    </xf>
    <xf numFmtId="43" fontId="13" fillId="7" borderId="2" xfId="1" applyFont="1" applyFill="1" applyBorder="1" applyAlignment="1" applyProtection="1">
      <alignment horizontal="right"/>
    </xf>
    <xf numFmtId="43" fontId="12" fillId="12" borderId="30" xfId="1" applyFont="1" applyFill="1" applyBorder="1" applyProtection="1">
      <alignment vertical="center"/>
    </xf>
    <xf numFmtId="176" fontId="13" fillId="6" borderId="2" xfId="1" applyNumberFormat="1" applyFont="1" applyFill="1" applyBorder="1" applyAlignment="1" applyProtection="1">
      <alignment horizontal="right"/>
    </xf>
    <xf numFmtId="176" fontId="12" fillId="7" borderId="9" xfId="1" applyNumberFormat="1" applyFont="1" applyFill="1" applyBorder="1" applyAlignment="1" applyProtection="1">
      <alignment horizontal="right" vertical="center"/>
    </xf>
    <xf numFmtId="43" fontId="12" fillId="7" borderId="9" xfId="1" applyFont="1" applyFill="1" applyBorder="1" applyAlignment="1" applyProtection="1">
      <alignment horizontal="right" vertical="center"/>
    </xf>
    <xf numFmtId="185" fontId="12" fillId="12" borderId="30" xfId="2" applyNumberFormat="1" applyFont="1" applyFill="1" applyBorder="1" applyProtection="1">
      <alignment vertical="center"/>
    </xf>
    <xf numFmtId="185" fontId="12" fillId="0" borderId="0" xfId="2" applyNumberFormat="1" applyFont="1" applyProtection="1">
      <alignment vertical="center"/>
    </xf>
    <xf numFmtId="43" fontId="15" fillId="0" borderId="2" xfId="1" applyFont="1" applyFill="1" applyBorder="1" applyAlignment="1" applyProtection="1">
      <alignment horizontal="right" vertical="center"/>
    </xf>
    <xf numFmtId="185" fontId="15" fillId="12" borderId="30" xfId="2" applyNumberFormat="1" applyFont="1" applyFill="1" applyBorder="1" applyProtection="1">
      <alignment vertical="center"/>
    </xf>
    <xf numFmtId="185" fontId="15" fillId="0" borderId="0" xfId="2" applyNumberFormat="1" applyFont="1" applyProtection="1">
      <alignment vertical="center"/>
    </xf>
    <xf numFmtId="43" fontId="12" fillId="7" borderId="2" xfId="1" applyFont="1" applyFill="1" applyBorder="1" applyAlignment="1" applyProtection="1">
      <alignment horizontal="right" vertical="center"/>
    </xf>
    <xf numFmtId="43" fontId="12" fillId="6" borderId="6" xfId="1" applyFont="1" applyFill="1" applyBorder="1" applyAlignment="1" applyProtection="1">
      <alignment horizontal="right" vertical="center"/>
    </xf>
    <xf numFmtId="43" fontId="12" fillId="6" borderId="2" xfId="1" applyFont="1" applyFill="1" applyBorder="1" applyAlignment="1" applyProtection="1">
      <alignment horizontal="right" vertical="center"/>
    </xf>
    <xf numFmtId="43" fontId="12" fillId="7" borderId="7" xfId="1" applyFont="1" applyFill="1" applyBorder="1" applyAlignment="1" applyProtection="1">
      <alignment horizontal="right" vertical="center"/>
    </xf>
    <xf numFmtId="43" fontId="15" fillId="12" borderId="1" xfId="1" applyFont="1" applyFill="1" applyBorder="1" applyProtection="1">
      <alignment vertical="center"/>
    </xf>
    <xf numFmtId="10" fontId="12" fillId="12" borderId="1" xfId="4" applyNumberFormat="1" applyFont="1" applyFill="1" applyBorder="1" applyProtection="1">
      <alignment vertical="center"/>
    </xf>
    <xf numFmtId="185" fontId="12" fillId="12" borderId="30" xfId="4" applyNumberFormat="1" applyFont="1" applyFill="1" applyBorder="1" applyProtection="1">
      <alignment vertical="center"/>
    </xf>
    <xf numFmtId="185" fontId="12" fillId="0" borderId="0" xfId="4" applyNumberFormat="1" applyFont="1" applyProtection="1">
      <alignment vertical="center"/>
    </xf>
    <xf numFmtId="43" fontId="12" fillId="0" borderId="9" xfId="1" applyFont="1" applyFill="1" applyBorder="1" applyAlignment="1" applyProtection="1">
      <alignment horizontal="right" vertical="center"/>
    </xf>
    <xf numFmtId="43" fontId="15" fillId="12" borderId="1" xfId="1" applyFont="1" applyFill="1" applyBorder="1" applyAlignment="1" applyProtection="1">
      <alignment horizontal="right" vertical="center"/>
    </xf>
    <xf numFmtId="10" fontId="12" fillId="12" borderId="2" xfId="4" applyNumberFormat="1" applyFont="1" applyFill="1" applyBorder="1" applyAlignment="1" applyProtection="1">
      <alignment horizontal="right" vertical="center"/>
    </xf>
    <xf numFmtId="185" fontId="12" fillId="12" borderId="31" xfId="4" applyNumberFormat="1" applyFont="1" applyFill="1" applyBorder="1" applyProtection="1">
      <alignment vertical="center"/>
    </xf>
    <xf numFmtId="43" fontId="12" fillId="0" borderId="0" xfId="1" applyFont="1" applyProtection="1">
      <alignment vertical="center"/>
    </xf>
    <xf numFmtId="43" fontId="15" fillId="0" borderId="0" xfId="1" applyFont="1" applyProtection="1">
      <alignment vertical="center"/>
    </xf>
    <xf numFmtId="176" fontId="12" fillId="0" borderId="0" xfId="1" applyNumberFormat="1" applyFont="1" applyProtection="1">
      <alignment vertical="center"/>
    </xf>
    <xf numFmtId="176" fontId="15" fillId="0" borderId="0" xfId="1" applyNumberFormat="1" applyFont="1" applyProtection="1">
      <alignment vertical="center"/>
    </xf>
    <xf numFmtId="10" fontId="12" fillId="0" borderId="0" xfId="4" applyNumberFormat="1" applyFont="1" applyProtection="1">
      <alignment vertical="center"/>
    </xf>
    <xf numFmtId="0" fontId="15" fillId="5" borderId="7" xfId="3" applyFont="1" applyFill="1" applyBorder="1" applyAlignment="1" applyProtection="1">
      <alignment horizontal="center" vertical="center" wrapText="1"/>
    </xf>
    <xf numFmtId="176" fontId="30" fillId="14" borderId="2" xfId="1" applyNumberFormat="1" applyFont="1" applyFill="1" applyBorder="1" applyAlignment="1" applyProtection="1">
      <alignment horizontal="right" vertical="center"/>
    </xf>
    <xf numFmtId="176" fontId="30" fillId="15" borderId="2" xfId="1" applyNumberFormat="1" applyFont="1" applyFill="1" applyBorder="1" applyAlignment="1" applyProtection="1">
      <alignment horizontal="right" vertical="center"/>
    </xf>
    <xf numFmtId="176" fontId="30" fillId="6" borderId="2" xfId="1" applyNumberFormat="1" applyFont="1" applyFill="1" applyBorder="1" applyAlignment="1" applyProtection="1">
      <alignment horizontal="right" vertical="center"/>
    </xf>
    <xf numFmtId="176" fontId="30" fillId="9" borderId="2" xfId="1" applyNumberFormat="1" applyFont="1" applyFill="1" applyBorder="1" applyAlignment="1" applyProtection="1">
      <alignment horizontal="right" vertical="center"/>
    </xf>
    <xf numFmtId="43" fontId="30" fillId="15" borderId="2" xfId="1" applyFont="1" applyFill="1" applyBorder="1" applyAlignment="1" applyProtection="1">
      <alignment horizontal="right" vertical="center"/>
    </xf>
    <xf numFmtId="176" fontId="12" fillId="6" borderId="1" xfId="1" applyNumberFormat="1" applyFont="1" applyFill="1" applyBorder="1" applyAlignment="1" applyProtection="1">
      <alignment horizontal="right" vertical="center"/>
    </xf>
    <xf numFmtId="176" fontId="30" fillId="9" borderId="1" xfId="1" applyNumberFormat="1" applyFont="1" applyFill="1" applyBorder="1" applyAlignment="1" applyProtection="1">
      <alignment horizontal="right" vertical="center"/>
    </xf>
    <xf numFmtId="176" fontId="30" fillId="15" borderId="1" xfId="1" applyNumberFormat="1" applyFont="1" applyFill="1" applyBorder="1" applyAlignment="1" applyProtection="1">
      <alignment horizontal="right" vertical="center"/>
    </xf>
    <xf numFmtId="176" fontId="30" fillId="14" borderId="1" xfId="1" applyNumberFormat="1" applyFont="1" applyFill="1" applyBorder="1" applyAlignment="1" applyProtection="1">
      <alignment horizontal="right" vertical="center"/>
    </xf>
    <xf numFmtId="176" fontId="30" fillId="6" borderId="1" xfId="1" applyNumberFormat="1" applyFont="1" applyFill="1" applyBorder="1" applyAlignment="1" applyProtection="1">
      <alignment horizontal="right" vertical="center"/>
    </xf>
    <xf numFmtId="43" fontId="30" fillId="9" borderId="1" xfId="1" applyNumberFormat="1" applyFont="1" applyFill="1" applyBorder="1" applyAlignment="1" applyProtection="1">
      <alignment horizontal="right" vertical="center"/>
    </xf>
    <xf numFmtId="43" fontId="30" fillId="6" borderId="1" xfId="1" applyNumberFormat="1" applyFont="1" applyFill="1" applyBorder="1" applyAlignment="1" applyProtection="1">
      <alignment horizontal="right" vertical="center"/>
    </xf>
    <xf numFmtId="43" fontId="30" fillId="15" borderId="1" xfId="1" applyFont="1" applyFill="1" applyBorder="1" applyAlignment="1" applyProtection="1">
      <alignment horizontal="right" vertical="center"/>
    </xf>
    <xf numFmtId="43" fontId="18" fillId="0" borderId="2" xfId="1" applyFont="1" applyBorder="1" applyAlignment="1" applyProtection="1">
      <alignment horizontal="center" vertical="center"/>
    </xf>
    <xf numFmtId="182" fontId="12" fillId="0" borderId="0" xfId="1" applyNumberFormat="1" applyFont="1" applyFill="1" applyProtection="1">
      <alignment vertical="center"/>
    </xf>
    <xf numFmtId="182" fontId="12" fillId="0" borderId="0" xfId="1" applyNumberFormat="1" applyFont="1" applyProtection="1">
      <alignment vertical="center"/>
    </xf>
    <xf numFmtId="0" fontId="12" fillId="0" borderId="0" xfId="1" applyNumberFormat="1" applyFont="1" applyProtection="1">
      <alignment vertical="center"/>
    </xf>
    <xf numFmtId="185" fontId="12" fillId="0" borderId="0" xfId="1" applyNumberFormat="1" applyFont="1" applyProtection="1">
      <alignment vertical="center"/>
    </xf>
    <xf numFmtId="185" fontId="15" fillId="0" borderId="0" xfId="1" applyNumberFormat="1" applyFont="1" applyProtection="1">
      <alignment vertical="center"/>
    </xf>
    <xf numFmtId="182" fontId="15" fillId="0" borderId="0" xfId="1" applyNumberFormat="1" applyFont="1" applyProtection="1">
      <alignment vertical="center"/>
    </xf>
    <xf numFmtId="182" fontId="12" fillId="0" borderId="0" xfId="4" applyNumberFormat="1" applyFont="1" applyProtection="1">
      <alignment vertical="center"/>
    </xf>
    <xf numFmtId="185" fontId="40" fillId="14" borderId="7" xfId="3" applyNumberFormat="1" applyFont="1" applyFill="1" applyBorder="1" applyAlignment="1" applyProtection="1">
      <alignment horizontal="center" vertical="center" wrapText="1"/>
    </xf>
    <xf numFmtId="182" fontId="40" fillId="14" borderId="7" xfId="3" applyNumberFormat="1" applyFont="1" applyFill="1" applyBorder="1" applyAlignment="1" applyProtection="1">
      <alignment horizontal="center" vertical="center" wrapText="1"/>
    </xf>
    <xf numFmtId="43" fontId="41" fillId="15" borderId="2" xfId="1" applyFont="1" applyFill="1" applyBorder="1" applyAlignment="1" applyProtection="1">
      <alignment horizontal="right" vertical="center"/>
    </xf>
    <xf numFmtId="43" fontId="41" fillId="10" borderId="2" xfId="1" applyFont="1" applyFill="1" applyBorder="1" applyAlignment="1" applyProtection="1">
      <alignment horizontal="right" vertical="center"/>
    </xf>
    <xf numFmtId="43" fontId="41" fillId="7" borderId="2" xfId="1" applyFont="1" applyFill="1" applyBorder="1" applyAlignment="1" applyProtection="1">
      <alignment horizontal="right" vertical="center"/>
    </xf>
    <xf numFmtId="10" fontId="41" fillId="12" borderId="2" xfId="4" applyNumberFormat="1" applyFont="1" applyFill="1" applyBorder="1" applyAlignment="1" applyProtection="1">
      <alignment horizontal="right" vertical="center"/>
    </xf>
    <xf numFmtId="185" fontId="41" fillId="15" borderId="2" xfId="1" applyNumberFormat="1" applyFont="1" applyFill="1" applyBorder="1" applyAlignment="1" applyProtection="1">
      <alignment horizontal="right" vertical="center"/>
    </xf>
    <xf numFmtId="182" fontId="12" fillId="9" borderId="0" xfId="1" applyNumberFormat="1" applyFont="1" applyFill="1" applyProtection="1">
      <alignment vertical="center"/>
    </xf>
    <xf numFmtId="43" fontId="30" fillId="0" borderId="2" xfId="1" applyFont="1" applyFill="1" applyBorder="1" applyAlignment="1" applyProtection="1">
      <alignment horizontal="right" vertical="center"/>
    </xf>
    <xf numFmtId="43" fontId="43" fillId="15" borderId="2" xfId="1" applyFont="1" applyFill="1" applyBorder="1" applyAlignment="1" applyProtection="1">
      <alignment horizontal="right" vertical="center"/>
    </xf>
    <xf numFmtId="43" fontId="43" fillId="0" borderId="2" xfId="1" applyFont="1" applyFill="1" applyBorder="1" applyAlignment="1" applyProtection="1">
      <alignment horizontal="right" vertical="center"/>
    </xf>
    <xf numFmtId="43" fontId="30" fillId="9" borderId="2" xfId="1" applyFont="1" applyFill="1" applyBorder="1" applyAlignment="1" applyProtection="1">
      <alignment horizontal="right" vertical="center"/>
    </xf>
    <xf numFmtId="43" fontId="42" fillId="15" borderId="2" xfId="1" applyFont="1" applyFill="1" applyBorder="1" applyAlignment="1" applyProtection="1">
      <alignment horizontal="right" vertical="center"/>
    </xf>
    <xf numFmtId="43" fontId="42" fillId="10" borderId="2" xfId="1" applyFont="1" applyFill="1" applyBorder="1" applyAlignment="1" applyProtection="1">
      <alignment horizontal="right" vertical="center"/>
    </xf>
    <xf numFmtId="43" fontId="30" fillId="6" borderId="2" xfId="1" applyFont="1" applyFill="1" applyBorder="1" applyAlignment="1" applyProtection="1">
      <alignment horizontal="right" vertical="center"/>
    </xf>
    <xf numFmtId="10" fontId="41" fillId="6" borderId="2" xfId="4" applyNumberFormat="1" applyFont="1" applyFill="1" applyBorder="1" applyAlignment="1" applyProtection="1">
      <alignment horizontal="right" vertical="center"/>
    </xf>
    <xf numFmtId="185" fontId="30" fillId="6" borderId="2" xfId="1" applyNumberFormat="1" applyFont="1" applyFill="1" applyBorder="1" applyAlignment="1" applyProtection="1">
      <alignment horizontal="right" vertical="center"/>
    </xf>
    <xf numFmtId="185" fontId="41" fillId="6" borderId="2" xfId="1" applyNumberFormat="1" applyFont="1" applyFill="1" applyBorder="1" applyAlignment="1" applyProtection="1">
      <alignment horizontal="right" vertical="center"/>
    </xf>
    <xf numFmtId="43" fontId="41" fillId="6" borderId="2" xfId="1" applyFont="1" applyFill="1" applyBorder="1" applyAlignment="1" applyProtection="1">
      <alignment horizontal="right" vertical="center"/>
    </xf>
    <xf numFmtId="43" fontId="30" fillId="6" borderId="7" xfId="1" applyFont="1" applyFill="1" applyBorder="1" applyAlignment="1" applyProtection="1">
      <alignment horizontal="right" vertical="center"/>
    </xf>
    <xf numFmtId="182" fontId="12" fillId="20" borderId="1" xfId="1" applyNumberFormat="1" applyFont="1" applyFill="1" applyBorder="1" applyProtection="1">
      <alignment vertical="center"/>
    </xf>
    <xf numFmtId="0" fontId="12" fillId="20" borderId="1" xfId="1" applyNumberFormat="1" applyFont="1" applyFill="1" applyBorder="1" applyProtection="1">
      <alignment vertical="center"/>
    </xf>
    <xf numFmtId="185" fontId="12" fillId="20" borderId="1" xfId="1" applyNumberFormat="1" applyFont="1" applyFill="1" applyBorder="1" applyProtection="1">
      <alignment vertical="center"/>
    </xf>
    <xf numFmtId="43" fontId="12" fillId="20" borderId="1" xfId="1" applyFont="1" applyFill="1" applyBorder="1" applyProtection="1">
      <alignment vertical="center"/>
    </xf>
    <xf numFmtId="43" fontId="15" fillId="20" borderId="1" xfId="1" applyFont="1" applyFill="1" applyBorder="1" applyProtection="1">
      <alignment vertical="center"/>
    </xf>
    <xf numFmtId="43" fontId="41" fillId="20" borderId="2" xfId="1" applyFont="1" applyFill="1" applyBorder="1" applyAlignment="1" applyProtection="1">
      <alignment horizontal="right" vertical="center"/>
    </xf>
    <xf numFmtId="182" fontId="41" fillId="20" borderId="2" xfId="1" applyNumberFormat="1" applyFont="1" applyFill="1" applyBorder="1" applyAlignment="1" applyProtection="1">
      <alignment horizontal="right" vertical="center"/>
    </xf>
    <xf numFmtId="10" fontId="41" fillId="20" borderId="2" xfId="4" applyNumberFormat="1" applyFont="1" applyFill="1" applyBorder="1" applyAlignment="1" applyProtection="1">
      <alignment horizontal="right" vertical="center"/>
    </xf>
    <xf numFmtId="43" fontId="41" fillId="15" borderId="9" xfId="1" applyFont="1" applyFill="1" applyBorder="1" applyAlignment="1" applyProtection="1">
      <alignment horizontal="right" vertical="center"/>
    </xf>
    <xf numFmtId="43" fontId="41" fillId="10" borderId="9" xfId="1" applyFont="1" applyFill="1" applyBorder="1" applyAlignment="1" applyProtection="1">
      <alignment horizontal="right" vertical="center"/>
    </xf>
    <xf numFmtId="10" fontId="30" fillId="6" borderId="2" xfId="4" applyNumberFormat="1" applyFont="1" applyFill="1" applyBorder="1" applyAlignment="1" applyProtection="1">
      <alignment horizontal="right" vertical="center"/>
    </xf>
    <xf numFmtId="182" fontId="41" fillId="6" borderId="2" xfId="1" applyNumberFormat="1" applyFont="1" applyFill="1" applyBorder="1" applyAlignment="1" applyProtection="1">
      <alignment horizontal="right" vertical="center"/>
    </xf>
    <xf numFmtId="0" fontId="12" fillId="0" borderId="0" xfId="1" applyNumberFormat="1" applyFont="1" applyFill="1" applyProtection="1">
      <alignment vertical="center"/>
    </xf>
    <xf numFmtId="185" fontId="12" fillId="0" borderId="0" xfId="1" applyNumberFormat="1" applyFont="1" applyFill="1" applyProtection="1">
      <alignment vertical="center"/>
    </xf>
    <xf numFmtId="185" fontId="15" fillId="0" borderId="0" xfId="1" applyNumberFormat="1" applyFont="1" applyFill="1" applyProtection="1">
      <alignment vertical="center"/>
    </xf>
    <xf numFmtId="9" fontId="12" fillId="0" borderId="0" xfId="4" applyFont="1" applyFill="1" applyProtection="1">
      <alignment vertical="center"/>
    </xf>
    <xf numFmtId="182" fontId="15" fillId="0" borderId="0" xfId="1" applyNumberFormat="1" applyFont="1" applyFill="1" applyProtection="1">
      <alignment vertical="center"/>
    </xf>
    <xf numFmtId="182" fontId="12" fillId="0" borderId="0" xfId="4" applyNumberFormat="1" applyFont="1" applyFill="1" applyProtection="1">
      <alignment vertical="center"/>
    </xf>
    <xf numFmtId="0" fontId="0" fillId="0" borderId="14" xfId="0" applyNumberFormat="1" applyFill="1" applyBorder="1" applyAlignment="1" applyProtection="1">
      <alignment horizontal="left" vertical="center" wrapText="1"/>
      <protection locked="0"/>
    </xf>
    <xf numFmtId="0" fontId="66" fillId="9" borderId="14" xfId="22" applyNumberFormat="1" applyFont="1" applyFill="1" applyBorder="1" applyAlignment="1" applyProtection="1">
      <alignment horizontal="left" vertical="center" wrapText="1"/>
      <protection locked="0"/>
    </xf>
    <xf numFmtId="0" fontId="49" fillId="0" borderId="102" xfId="4" applyNumberFormat="1" applyFont="1" applyFill="1" applyBorder="1" applyAlignment="1" applyProtection="1">
      <alignment horizontal="left" vertical="center" wrapText="1"/>
      <protection locked="0"/>
    </xf>
    <xf numFmtId="43" fontId="15" fillId="9" borderId="2" xfId="1" applyFont="1" applyFill="1" applyBorder="1" applyAlignment="1" applyProtection="1">
      <alignment horizontal="right" vertical="center"/>
    </xf>
    <xf numFmtId="0" fontId="21" fillId="0" borderId="0" xfId="11" applyProtection="1"/>
    <xf numFmtId="0" fontId="100" fillId="0" borderId="0" xfId="11" applyFont="1" applyProtection="1"/>
    <xf numFmtId="0" fontId="64" fillId="0" borderId="0" xfId="11" applyFont="1" applyBorder="1" applyAlignment="1" applyProtection="1">
      <alignment horizontal="center" vertical="center"/>
    </xf>
    <xf numFmtId="0" fontId="44" fillId="12" borderId="0" xfId="11" applyFont="1" applyFill="1" applyAlignment="1" applyProtection="1">
      <alignment vertical="center"/>
    </xf>
    <xf numFmtId="0" fontId="44" fillId="12" borderId="0" xfId="11" applyFont="1" applyFill="1" applyProtection="1"/>
    <xf numFmtId="0" fontId="65" fillId="6" borderId="59" xfId="11" applyFont="1" applyFill="1" applyBorder="1" applyAlignment="1" applyProtection="1">
      <alignment horizontal="center" vertical="center" wrapText="1"/>
    </xf>
    <xf numFmtId="0" fontId="64" fillId="6" borderId="60" xfId="11" applyFont="1" applyFill="1" applyBorder="1" applyAlignment="1" applyProtection="1">
      <alignment horizontal="center" vertical="center" wrapText="1"/>
    </xf>
    <xf numFmtId="0" fontId="64" fillId="6" borderId="61" xfId="11" applyFont="1" applyFill="1" applyBorder="1" applyAlignment="1" applyProtection="1">
      <alignment horizontal="center" vertical="center" wrapText="1"/>
    </xf>
    <xf numFmtId="0" fontId="64" fillId="6" borderId="33" xfId="11" applyFont="1" applyFill="1" applyBorder="1" applyAlignment="1" applyProtection="1">
      <alignment horizontal="center" vertical="center" wrapText="1"/>
    </xf>
    <xf numFmtId="0" fontId="64" fillId="6" borderId="34" xfId="11" applyFont="1" applyFill="1" applyBorder="1" applyAlignment="1" applyProtection="1">
      <alignment horizontal="center" vertical="center" wrapText="1"/>
    </xf>
    <xf numFmtId="0" fontId="21" fillId="0" borderId="30" xfId="11" applyBorder="1" applyAlignment="1" applyProtection="1"/>
    <xf numFmtId="0" fontId="64" fillId="6" borderId="59" xfId="11" applyFont="1" applyFill="1" applyBorder="1" applyAlignment="1" applyProtection="1">
      <alignment horizontal="center" vertical="center" wrapText="1"/>
    </xf>
    <xf numFmtId="0" fontId="65" fillId="7" borderId="62" xfId="11" applyFont="1" applyFill="1" applyBorder="1" applyAlignment="1" applyProtection="1">
      <alignment horizontal="center" vertical="center" wrapText="1"/>
    </xf>
    <xf numFmtId="0" fontId="65" fillId="13" borderId="32" xfId="11" applyFont="1" applyFill="1" applyBorder="1" applyAlignment="1" applyProtection="1">
      <alignment horizontal="center" vertical="center" wrapText="1"/>
    </xf>
    <xf numFmtId="0" fontId="65" fillId="13" borderId="34" xfId="11" applyFont="1" applyFill="1" applyBorder="1" applyAlignment="1" applyProtection="1">
      <alignment horizontal="center" vertical="center" wrapText="1"/>
    </xf>
    <xf numFmtId="0" fontId="65" fillId="18" borderId="61" xfId="11" applyFont="1" applyFill="1" applyBorder="1" applyAlignment="1" applyProtection="1">
      <alignment horizontal="center" vertical="center" wrapText="1"/>
    </xf>
    <xf numFmtId="0" fontId="65" fillId="18" borderId="34" xfId="11" applyFont="1" applyFill="1" applyBorder="1" applyAlignment="1" applyProtection="1">
      <alignment horizontal="center" vertical="center" wrapText="1"/>
    </xf>
    <xf numFmtId="0" fontId="64" fillId="6" borderId="64" xfId="11" applyFont="1" applyFill="1" applyBorder="1" applyAlignment="1" applyProtection="1">
      <alignment horizontal="center" vertical="center" wrapText="1"/>
    </xf>
    <xf numFmtId="0" fontId="64" fillId="6" borderId="65" xfId="11" applyFont="1" applyFill="1" applyBorder="1" applyAlignment="1" applyProtection="1">
      <alignment horizontal="center" vertical="center" wrapText="1"/>
    </xf>
    <xf numFmtId="0" fontId="64" fillId="6" borderId="66" xfId="11" applyFont="1" applyFill="1" applyBorder="1" applyAlignment="1" applyProtection="1">
      <alignment horizontal="center" vertical="center" wrapText="1"/>
    </xf>
    <xf numFmtId="0" fontId="64" fillId="6" borderId="39" xfId="11" applyFont="1" applyFill="1" applyBorder="1" applyAlignment="1" applyProtection="1">
      <alignment horizontal="center" vertical="center" wrapText="1"/>
    </xf>
    <xf numFmtId="0" fontId="64" fillId="6" borderId="40" xfId="11" applyFont="1" applyFill="1" applyBorder="1" applyAlignment="1" applyProtection="1">
      <alignment horizontal="center" vertical="center" wrapText="1"/>
    </xf>
    <xf numFmtId="0" fontId="64" fillId="7" borderId="67" xfId="11" applyFont="1" applyFill="1" applyBorder="1" applyAlignment="1" applyProtection="1">
      <alignment horizontal="center" vertical="center" wrapText="1"/>
    </xf>
    <xf numFmtId="0" fontId="64" fillId="13" borderId="38" xfId="11" applyFont="1" applyFill="1" applyBorder="1" applyAlignment="1" applyProtection="1">
      <alignment horizontal="center" vertical="center" wrapText="1"/>
    </xf>
    <xf numFmtId="0" fontId="66" fillId="13" borderId="40" xfId="11" applyFont="1" applyFill="1" applyBorder="1" applyAlignment="1" applyProtection="1">
      <alignment horizontal="center" vertical="center" wrapText="1"/>
    </xf>
    <xf numFmtId="0" fontId="64" fillId="18" borderId="66" xfId="11" applyFont="1" applyFill="1" applyBorder="1" applyAlignment="1" applyProtection="1">
      <alignment horizontal="center" vertical="center" wrapText="1"/>
    </xf>
    <xf numFmtId="0" fontId="64" fillId="18" borderId="40" xfId="11" applyFont="1" applyFill="1" applyBorder="1" applyAlignment="1" applyProtection="1">
      <alignment horizontal="center" vertical="center" wrapText="1"/>
    </xf>
    <xf numFmtId="0" fontId="35" fillId="0" borderId="33" xfId="11" applyFont="1" applyBorder="1" applyAlignment="1" applyProtection="1">
      <alignment horizontal="left" vertical="center"/>
    </xf>
    <xf numFmtId="43" fontId="64" fillId="0" borderId="59" xfId="11" applyNumberFormat="1" applyFont="1" applyBorder="1" applyAlignment="1" applyProtection="1">
      <alignment horizontal="center" vertical="center"/>
    </xf>
    <xf numFmtId="176" fontId="64" fillId="6" borderId="33" xfId="11" applyNumberFormat="1" applyFont="1" applyFill="1" applyBorder="1" applyAlignment="1" applyProtection="1">
      <alignment horizontal="center" vertical="center" wrapText="1"/>
    </xf>
    <xf numFmtId="9" fontId="64" fillId="6" borderId="34" xfId="7" applyFont="1" applyFill="1" applyBorder="1" applyAlignment="1" applyProtection="1">
      <alignment horizontal="center" vertical="center" wrapText="1"/>
    </xf>
    <xf numFmtId="43" fontId="64" fillId="6" borderId="59" xfId="11" applyNumberFormat="1" applyFont="1" applyFill="1" applyBorder="1" applyAlignment="1" applyProtection="1">
      <alignment horizontal="center" vertical="center"/>
    </xf>
    <xf numFmtId="9" fontId="64" fillId="6" borderId="60" xfId="7" applyFont="1" applyFill="1" applyBorder="1" applyAlignment="1" applyProtection="1">
      <alignment horizontal="center" vertical="center" wrapText="1"/>
    </xf>
    <xf numFmtId="178" fontId="64" fillId="7" borderId="69" xfId="7" applyNumberFormat="1" applyFont="1" applyFill="1" applyBorder="1" applyAlignment="1" applyProtection="1">
      <alignment horizontal="center" vertical="center" wrapText="1"/>
    </xf>
    <xf numFmtId="178" fontId="64" fillId="13" borderId="44" xfId="7" applyNumberFormat="1" applyFont="1" applyFill="1" applyBorder="1" applyAlignment="1" applyProtection="1">
      <alignment horizontal="center" vertical="center" wrapText="1"/>
    </xf>
    <xf numFmtId="176" fontId="64" fillId="13" borderId="45" xfId="11" applyNumberFormat="1" applyFont="1" applyFill="1" applyBorder="1" applyAlignment="1" applyProtection="1">
      <alignment horizontal="center" vertical="center" wrapText="1"/>
    </xf>
    <xf numFmtId="43" fontId="64" fillId="18" borderId="61" xfId="11" applyNumberFormat="1" applyFont="1" applyFill="1" applyBorder="1" applyAlignment="1" applyProtection="1">
      <alignment horizontal="center" vertical="center" wrapText="1"/>
    </xf>
    <xf numFmtId="9" fontId="64" fillId="18" borderId="34" xfId="11" applyNumberFormat="1" applyFont="1" applyFill="1" applyBorder="1" applyAlignment="1" applyProtection="1">
      <alignment horizontal="center" vertical="center" wrapText="1"/>
    </xf>
    <xf numFmtId="0" fontId="35" fillId="0" borderId="25" xfId="11" applyFont="1" applyBorder="1" applyAlignment="1" applyProtection="1">
      <alignment horizontal="left" vertical="center"/>
    </xf>
    <xf numFmtId="43" fontId="64" fillId="0" borderId="71" xfId="11" applyNumberFormat="1" applyFont="1" applyBorder="1" applyAlignment="1" applyProtection="1">
      <alignment horizontal="center" vertical="center"/>
    </xf>
    <xf numFmtId="0" fontId="64" fillId="6" borderId="72" xfId="11" applyFont="1" applyFill="1" applyBorder="1" applyAlignment="1" applyProtection="1">
      <alignment horizontal="center" vertical="center" wrapText="1"/>
    </xf>
    <xf numFmtId="0" fontId="64" fillId="6" borderId="35" xfId="11" applyFont="1" applyFill="1" applyBorder="1" applyAlignment="1" applyProtection="1">
      <alignment horizontal="center" vertical="center" wrapText="1"/>
    </xf>
    <xf numFmtId="176" fontId="64" fillId="6" borderId="25" xfId="29" applyNumberFormat="1" applyFont="1" applyFill="1" applyBorder="1" applyAlignment="1" applyProtection="1">
      <alignment horizontal="center" vertical="center" wrapText="1"/>
    </xf>
    <xf numFmtId="9" fontId="64" fillId="6" borderId="37" xfId="7" applyFont="1" applyFill="1" applyBorder="1" applyAlignment="1" applyProtection="1">
      <alignment horizontal="center" vertical="center" wrapText="1"/>
    </xf>
    <xf numFmtId="43" fontId="64" fillId="6" borderId="71" xfId="11" applyNumberFormat="1" applyFont="1" applyFill="1" applyBorder="1" applyAlignment="1" applyProtection="1">
      <alignment horizontal="center" vertical="center"/>
    </xf>
    <xf numFmtId="9" fontId="64" fillId="6" borderId="72" xfId="7" applyNumberFormat="1" applyFont="1" applyFill="1" applyBorder="1" applyAlignment="1" applyProtection="1">
      <alignment horizontal="center" vertical="center" wrapText="1"/>
    </xf>
    <xf numFmtId="9" fontId="64" fillId="6" borderId="72" xfId="7" applyFont="1" applyFill="1" applyBorder="1" applyAlignment="1" applyProtection="1">
      <alignment horizontal="center" vertical="center" wrapText="1"/>
    </xf>
    <xf numFmtId="178" fontId="64" fillId="7" borderId="73" xfId="7" applyNumberFormat="1" applyFont="1" applyFill="1" applyBorder="1" applyAlignment="1" applyProtection="1">
      <alignment horizontal="center" vertical="center" wrapText="1"/>
    </xf>
    <xf numFmtId="178" fontId="64" fillId="13" borderId="36" xfId="7" applyNumberFormat="1" applyFont="1" applyFill="1" applyBorder="1" applyAlignment="1" applyProtection="1">
      <alignment horizontal="center" vertical="center" wrapText="1"/>
    </xf>
    <xf numFmtId="176" fontId="64" fillId="13" borderId="37" xfId="29" applyNumberFormat="1" applyFont="1" applyFill="1" applyBorder="1" applyAlignment="1" applyProtection="1">
      <alignment horizontal="center" vertical="center" wrapText="1"/>
    </xf>
    <xf numFmtId="43" fontId="64" fillId="18" borderId="35" xfId="29" applyFont="1" applyFill="1" applyBorder="1" applyAlignment="1" applyProtection="1">
      <alignment horizontal="center" vertical="center" wrapText="1"/>
    </xf>
    <xf numFmtId="9" fontId="64" fillId="18" borderId="37" xfId="7" applyFont="1" applyFill="1" applyBorder="1" applyAlignment="1" applyProtection="1">
      <alignment horizontal="center" vertical="center" wrapText="1"/>
    </xf>
    <xf numFmtId="178" fontId="64" fillId="7" borderId="73" xfId="11" applyNumberFormat="1" applyFont="1" applyFill="1" applyBorder="1" applyAlignment="1" applyProtection="1">
      <alignment horizontal="center" vertical="center" wrapText="1"/>
    </xf>
    <xf numFmtId="178" fontId="64" fillId="13" borderId="36" xfId="11" applyNumberFormat="1" applyFont="1" applyFill="1" applyBorder="1" applyAlignment="1" applyProtection="1">
      <alignment horizontal="center" vertical="center" wrapText="1"/>
    </xf>
    <xf numFmtId="0" fontId="35" fillId="0" borderId="104" xfId="11" applyFont="1" applyBorder="1" applyAlignment="1" applyProtection="1">
      <alignment horizontal="left" vertical="center"/>
    </xf>
    <xf numFmtId="43" fontId="64" fillId="6" borderId="74" xfId="11" applyNumberFormat="1" applyFont="1" applyFill="1" applyBorder="1" applyAlignment="1" applyProtection="1">
      <alignment horizontal="center" vertical="center"/>
    </xf>
    <xf numFmtId="0" fontId="64" fillId="6" borderId="75" xfId="11" applyFont="1" applyFill="1" applyBorder="1" applyAlignment="1" applyProtection="1">
      <alignment horizontal="center" vertical="center" wrapText="1"/>
    </xf>
    <xf numFmtId="178" fontId="64" fillId="7" borderId="76" xfId="11" applyNumberFormat="1" applyFont="1" applyFill="1" applyBorder="1" applyAlignment="1" applyProtection="1">
      <alignment horizontal="center" vertical="center" wrapText="1"/>
    </xf>
    <xf numFmtId="178" fontId="64" fillId="13" borderId="77" xfId="11" applyNumberFormat="1" applyFont="1" applyFill="1" applyBorder="1" applyAlignment="1" applyProtection="1">
      <alignment horizontal="center" vertical="center" wrapText="1"/>
    </xf>
    <xf numFmtId="176" fontId="64" fillId="13" borderId="78" xfId="29" applyNumberFormat="1" applyFont="1" applyFill="1" applyBorder="1" applyAlignment="1" applyProtection="1">
      <alignment horizontal="center" vertical="center" wrapText="1"/>
    </xf>
    <xf numFmtId="43" fontId="64" fillId="18" borderId="103" xfId="29" applyFont="1" applyFill="1" applyBorder="1" applyAlignment="1" applyProtection="1">
      <alignment horizontal="center" vertical="center" wrapText="1"/>
    </xf>
    <xf numFmtId="9" fontId="64" fillId="18" borderId="78" xfId="7" applyFont="1" applyFill="1" applyBorder="1" applyAlignment="1" applyProtection="1">
      <alignment horizontal="center" vertical="center" wrapText="1"/>
    </xf>
    <xf numFmtId="0" fontId="35" fillId="0" borderId="39" xfId="11" applyFont="1" applyBorder="1" applyAlignment="1" applyProtection="1">
      <alignment horizontal="left" vertical="center"/>
    </xf>
    <xf numFmtId="43" fontId="64" fillId="6" borderId="64" xfId="1" applyFont="1" applyFill="1" applyBorder="1" applyAlignment="1" applyProtection="1">
      <alignment horizontal="center" vertical="center"/>
    </xf>
    <xf numFmtId="9" fontId="64" fillId="6" borderId="40" xfId="7" applyFont="1" applyFill="1" applyBorder="1" applyAlignment="1" applyProtection="1">
      <alignment horizontal="center" vertical="center" wrapText="1"/>
    </xf>
    <xf numFmtId="0" fontId="35" fillId="6" borderId="79" xfId="11" applyFont="1" applyFill="1" applyBorder="1" applyAlignment="1" applyProtection="1">
      <alignment horizontal="left" vertical="center"/>
    </xf>
    <xf numFmtId="9" fontId="64" fillId="6" borderId="81" xfId="7" applyNumberFormat="1" applyFont="1" applyFill="1" applyBorder="1" applyAlignment="1" applyProtection="1">
      <alignment horizontal="center" vertical="center" wrapText="1"/>
    </xf>
    <xf numFmtId="9" fontId="64" fillId="6" borderId="81" xfId="7" applyFont="1" applyFill="1" applyBorder="1" applyAlignment="1" applyProtection="1">
      <alignment horizontal="center" vertical="center" wrapText="1"/>
    </xf>
    <xf numFmtId="178" fontId="64" fillId="7" borderId="82" xfId="7" applyNumberFormat="1" applyFont="1" applyFill="1" applyBorder="1" applyAlignment="1" applyProtection="1">
      <alignment horizontal="center" vertical="center" wrapText="1"/>
    </xf>
    <xf numFmtId="178" fontId="64" fillId="13" borderId="83" xfId="7" applyNumberFormat="1" applyFont="1" applyFill="1" applyBorder="1" applyAlignment="1" applyProtection="1">
      <alignment horizontal="center" vertical="center" wrapText="1"/>
    </xf>
    <xf numFmtId="176" fontId="64" fillId="13" borderId="84" xfId="29" applyNumberFormat="1" applyFont="1" applyFill="1" applyBorder="1" applyAlignment="1" applyProtection="1">
      <alignment horizontal="center" vertical="center" wrapText="1"/>
    </xf>
    <xf numFmtId="43" fontId="64" fillId="18" borderId="85" xfId="29" applyFont="1" applyFill="1" applyBorder="1" applyAlignment="1" applyProtection="1">
      <alignment horizontal="center" vertical="center" wrapText="1"/>
    </xf>
    <xf numFmtId="9" fontId="64" fillId="18" borderId="84" xfId="7" applyFont="1" applyFill="1" applyBorder="1" applyAlignment="1" applyProtection="1">
      <alignment horizontal="center" vertical="center" wrapText="1"/>
    </xf>
    <xf numFmtId="176" fontId="21" fillId="0" borderId="0" xfId="11" applyNumberFormat="1" applyProtection="1"/>
    <xf numFmtId="43" fontId="64" fillId="6" borderId="33" xfId="29" applyFont="1" applyFill="1" applyBorder="1" applyAlignment="1" applyProtection="1">
      <alignment horizontal="center" vertical="center" wrapText="1"/>
    </xf>
    <xf numFmtId="176" fontId="64" fillId="6" borderId="59" xfId="11" applyNumberFormat="1" applyFont="1" applyFill="1" applyBorder="1" applyAlignment="1" applyProtection="1">
      <alignment horizontal="center" vertical="center"/>
    </xf>
    <xf numFmtId="176" fontId="64" fillId="13" borderId="45" xfId="29" applyNumberFormat="1" applyFont="1" applyFill="1" applyBorder="1" applyAlignment="1" applyProtection="1">
      <alignment horizontal="center" vertical="center" wrapText="1"/>
    </xf>
    <xf numFmtId="176" fontId="64" fillId="18" borderId="61" xfId="11" applyNumberFormat="1" applyFont="1" applyFill="1" applyBorder="1" applyAlignment="1" applyProtection="1">
      <alignment horizontal="center" vertical="center" wrapText="1"/>
    </xf>
    <xf numFmtId="176" fontId="64" fillId="18" borderId="34" xfId="29" applyNumberFormat="1" applyFont="1" applyFill="1" applyBorder="1" applyAlignment="1" applyProtection="1">
      <alignment horizontal="center" vertical="center" wrapText="1"/>
    </xf>
    <xf numFmtId="43" fontId="64" fillId="6" borderId="25" xfId="29" applyFont="1" applyFill="1" applyBorder="1" applyAlignment="1" applyProtection="1">
      <alignment horizontal="center" vertical="center" wrapText="1"/>
    </xf>
    <xf numFmtId="176" fontId="64" fillId="6" borderId="71" xfId="11" applyNumberFormat="1" applyFont="1" applyFill="1" applyBorder="1" applyAlignment="1" applyProtection="1">
      <alignment horizontal="center" vertical="center"/>
    </xf>
    <xf numFmtId="176" fontId="64" fillId="18" borderId="35" xfId="29" applyNumberFormat="1" applyFont="1" applyFill="1" applyBorder="1" applyAlignment="1" applyProtection="1">
      <alignment horizontal="center" vertical="center" wrapText="1"/>
    </xf>
    <xf numFmtId="176" fontId="64" fillId="18" borderId="37" xfId="29" applyNumberFormat="1" applyFont="1" applyFill="1" applyBorder="1" applyAlignment="1" applyProtection="1">
      <alignment horizontal="center" vertical="center" wrapText="1"/>
    </xf>
    <xf numFmtId="43" fontId="64" fillId="0" borderId="64" xfId="11" applyNumberFormat="1" applyFont="1" applyBorder="1" applyAlignment="1" applyProtection="1">
      <alignment horizontal="center" vertical="center"/>
    </xf>
    <xf numFmtId="43" fontId="64" fillId="6" borderId="39" xfId="29" applyFont="1" applyFill="1" applyBorder="1" applyAlignment="1" applyProtection="1">
      <alignment horizontal="center" vertical="center" wrapText="1"/>
    </xf>
    <xf numFmtId="176" fontId="64" fillId="6" borderId="64" xfId="11" applyNumberFormat="1" applyFont="1" applyFill="1" applyBorder="1" applyAlignment="1" applyProtection="1">
      <alignment horizontal="center" vertical="center"/>
    </xf>
    <xf numFmtId="9" fontId="64" fillId="6" borderId="65" xfId="7" applyFont="1" applyFill="1" applyBorder="1" applyAlignment="1" applyProtection="1">
      <alignment horizontal="center" vertical="center" wrapText="1"/>
    </xf>
    <xf numFmtId="178" fontId="64" fillId="7" borderId="76" xfId="7" applyNumberFormat="1" applyFont="1" applyFill="1" applyBorder="1" applyAlignment="1" applyProtection="1">
      <alignment horizontal="center" vertical="center" wrapText="1"/>
    </xf>
    <xf numFmtId="178" fontId="64" fillId="13" borderId="77" xfId="7" applyNumberFormat="1" applyFont="1" applyFill="1" applyBorder="1" applyAlignment="1" applyProtection="1">
      <alignment horizontal="center" vertical="center" wrapText="1"/>
    </xf>
    <xf numFmtId="176" fontId="64" fillId="18" borderId="66" xfId="29" applyNumberFormat="1" applyFont="1" applyFill="1" applyBorder="1" applyAlignment="1" applyProtection="1">
      <alignment horizontal="center" vertical="center" wrapText="1"/>
    </xf>
    <xf numFmtId="176" fontId="64" fillId="18" borderId="40" xfId="29" applyNumberFormat="1" applyFont="1" applyFill="1" applyBorder="1" applyAlignment="1" applyProtection="1">
      <alignment horizontal="center" vertical="center" wrapText="1"/>
    </xf>
    <xf numFmtId="0" fontId="35" fillId="0" borderId="86" xfId="11" applyFont="1" applyBorder="1" applyAlignment="1" applyProtection="1">
      <alignment horizontal="left" vertical="center"/>
    </xf>
    <xf numFmtId="0" fontId="35" fillId="6" borderId="87" xfId="11" applyFont="1" applyFill="1" applyBorder="1" applyAlignment="1" applyProtection="1">
      <alignment horizontal="left" vertical="center"/>
    </xf>
    <xf numFmtId="176" fontId="64" fillId="6" borderId="64" xfId="11" applyNumberFormat="1" applyFont="1" applyFill="1" applyBorder="1" applyAlignment="1" applyProtection="1">
      <alignment horizontal="center" vertical="center" wrapText="1"/>
    </xf>
    <xf numFmtId="176" fontId="65" fillId="13" borderId="84" xfId="29" applyNumberFormat="1" applyFont="1" applyFill="1" applyBorder="1" applyAlignment="1" applyProtection="1">
      <alignment horizontal="center" vertical="center" wrapText="1"/>
    </xf>
    <xf numFmtId="176" fontId="65" fillId="18" borderId="88" xfId="11" applyNumberFormat="1" applyFont="1" applyFill="1" applyBorder="1" applyAlignment="1" applyProtection="1">
      <alignment horizontal="center" vertical="center" wrapText="1"/>
    </xf>
    <xf numFmtId="176" fontId="65" fillId="18" borderId="89" xfId="11" applyNumberFormat="1" applyFont="1" applyFill="1" applyBorder="1" applyAlignment="1" applyProtection="1">
      <alignment horizontal="center" vertical="center" wrapText="1"/>
    </xf>
    <xf numFmtId="0" fontId="35" fillId="0" borderId="102" xfId="11" applyFont="1" applyBorder="1" applyAlignment="1" applyProtection="1">
      <alignment horizontal="left" vertical="center"/>
    </xf>
    <xf numFmtId="0" fontId="35" fillId="0" borderId="53" xfId="11" applyFont="1" applyBorder="1" applyAlignment="1" applyProtection="1">
      <alignment horizontal="left" vertical="center"/>
    </xf>
    <xf numFmtId="176" fontId="64" fillId="18" borderId="61" xfId="29" applyNumberFormat="1" applyFont="1" applyFill="1" applyBorder="1" applyAlignment="1" applyProtection="1">
      <alignment horizontal="center" vertical="center" wrapText="1"/>
    </xf>
    <xf numFmtId="0" fontId="35" fillId="0" borderId="54" xfId="11" applyFont="1" applyBorder="1" applyAlignment="1" applyProtection="1">
      <alignment horizontal="left" vertical="center"/>
    </xf>
    <xf numFmtId="0" fontId="35" fillId="0" borderId="90" xfId="11" applyFont="1" applyBorder="1" applyAlignment="1" applyProtection="1">
      <alignment horizontal="left" vertical="center"/>
    </xf>
    <xf numFmtId="0" fontId="64" fillId="0" borderId="86" xfId="11" applyFont="1" applyBorder="1" applyAlignment="1" applyProtection="1">
      <alignment horizontal="center" vertical="center"/>
    </xf>
    <xf numFmtId="176" fontId="71" fillId="6" borderId="59" xfId="7" applyNumberFormat="1" applyFont="1" applyFill="1" applyBorder="1" applyAlignment="1" applyProtection="1">
      <alignment horizontal="center" vertical="center"/>
    </xf>
    <xf numFmtId="10" fontId="71" fillId="6" borderId="60" xfId="7" applyNumberFormat="1" applyFont="1" applyFill="1" applyBorder="1" applyAlignment="1" applyProtection="1">
      <alignment horizontal="center" vertical="center"/>
    </xf>
    <xf numFmtId="10" fontId="71" fillId="6" borderId="61" xfId="7" applyNumberFormat="1" applyFont="1" applyFill="1" applyBorder="1" applyAlignment="1" applyProtection="1">
      <alignment horizontal="center" vertical="center"/>
    </xf>
    <xf numFmtId="176" fontId="72" fillId="6" borderId="33" xfId="7" applyNumberFormat="1" applyFont="1" applyFill="1" applyBorder="1" applyAlignment="1" applyProtection="1">
      <alignment horizontal="center" vertical="center"/>
    </xf>
    <xf numFmtId="10" fontId="71" fillId="6" borderId="34" xfId="7" applyNumberFormat="1" applyFont="1" applyFill="1" applyBorder="1" applyAlignment="1" applyProtection="1">
      <alignment horizontal="center" vertical="center"/>
    </xf>
    <xf numFmtId="0" fontId="35" fillId="0" borderId="91" xfId="11" applyFont="1" applyBorder="1" applyAlignment="1" applyProtection="1">
      <alignment horizontal="left" vertical="center"/>
    </xf>
    <xf numFmtId="0" fontId="64" fillId="0" borderId="102" xfId="11" applyFont="1" applyBorder="1" applyAlignment="1" applyProtection="1">
      <alignment horizontal="center" vertical="center"/>
    </xf>
    <xf numFmtId="176" fontId="71" fillId="6" borderId="71" xfId="7" applyNumberFormat="1" applyFont="1" applyFill="1" applyBorder="1" applyAlignment="1" applyProtection="1">
      <alignment horizontal="center" vertical="center"/>
    </xf>
    <xf numFmtId="10" fontId="71" fillId="6" borderId="72" xfId="7" applyNumberFormat="1" applyFont="1" applyFill="1" applyBorder="1" applyAlignment="1" applyProtection="1">
      <alignment horizontal="center" vertical="center"/>
    </xf>
    <xf numFmtId="10" fontId="71" fillId="6" borderId="35" xfId="7" applyNumberFormat="1" applyFont="1" applyFill="1" applyBorder="1" applyAlignment="1" applyProtection="1">
      <alignment horizontal="center" vertical="center"/>
    </xf>
    <xf numFmtId="176" fontId="72" fillId="6" borderId="25" xfId="7" applyNumberFormat="1" applyFont="1" applyFill="1" applyBorder="1" applyAlignment="1" applyProtection="1">
      <alignment horizontal="center" vertical="center"/>
    </xf>
    <xf numFmtId="10" fontId="71" fillId="6" borderId="37" xfId="7" applyNumberFormat="1" applyFont="1" applyFill="1" applyBorder="1" applyAlignment="1" applyProtection="1">
      <alignment horizontal="center" vertical="center"/>
    </xf>
    <xf numFmtId="0" fontId="35" fillId="6" borderId="46" xfId="11" applyFont="1" applyFill="1" applyBorder="1" applyAlignment="1" applyProtection="1">
      <alignment horizontal="left" vertical="center"/>
    </xf>
    <xf numFmtId="176" fontId="64" fillId="6" borderId="92" xfId="11" applyNumberFormat="1" applyFont="1" applyFill="1" applyBorder="1" applyAlignment="1" applyProtection="1">
      <alignment horizontal="center" vertical="center" wrapText="1"/>
    </xf>
    <xf numFmtId="9" fontId="64" fillId="6" borderId="93" xfId="7" applyFont="1" applyFill="1" applyBorder="1" applyAlignment="1" applyProtection="1">
      <alignment horizontal="center" vertical="center" wrapText="1"/>
    </xf>
    <xf numFmtId="176" fontId="65" fillId="18" borderId="94" xfId="11" applyNumberFormat="1" applyFont="1" applyFill="1" applyBorder="1" applyAlignment="1" applyProtection="1">
      <alignment horizontal="center" vertical="center" wrapText="1"/>
    </xf>
    <xf numFmtId="176" fontId="65" fillId="18" borderId="41" xfId="11" applyNumberFormat="1" applyFont="1" applyFill="1" applyBorder="1" applyAlignment="1" applyProtection="1">
      <alignment horizontal="center" vertical="center" wrapText="1"/>
    </xf>
    <xf numFmtId="0" fontId="73" fillId="6" borderId="102" xfId="11" applyFont="1" applyFill="1" applyBorder="1" applyAlignment="1" applyProtection="1">
      <alignment horizontal="center" vertical="center"/>
    </xf>
    <xf numFmtId="176" fontId="73" fillId="6" borderId="71" xfId="7" applyNumberFormat="1" applyFont="1" applyFill="1" applyBorder="1" applyAlignment="1" applyProtection="1">
      <alignment horizontal="center" vertical="center"/>
    </xf>
    <xf numFmtId="10" fontId="73" fillId="6" borderId="72" xfId="7" applyNumberFormat="1" applyFont="1" applyFill="1" applyBorder="1" applyAlignment="1" applyProtection="1">
      <alignment horizontal="center" vertical="center"/>
    </xf>
    <xf numFmtId="10" fontId="71" fillId="18" borderId="35" xfId="7" applyNumberFormat="1" applyFont="1" applyFill="1" applyBorder="1" applyAlignment="1" applyProtection="1">
      <alignment horizontal="center" vertical="center"/>
    </xf>
    <xf numFmtId="176" fontId="72" fillId="18" borderId="25" xfId="7" applyNumberFormat="1" applyFont="1" applyFill="1" applyBorder="1" applyAlignment="1" applyProtection="1">
      <alignment horizontal="center" vertical="center"/>
    </xf>
    <xf numFmtId="10" fontId="71" fillId="18" borderId="37" xfId="7" applyNumberFormat="1" applyFont="1" applyFill="1" applyBorder="1" applyAlignment="1" applyProtection="1">
      <alignment horizontal="center" vertical="center"/>
    </xf>
    <xf numFmtId="178" fontId="64" fillId="6" borderId="60" xfId="7" applyNumberFormat="1" applyFont="1" applyFill="1" applyBorder="1" applyAlignment="1" applyProtection="1">
      <alignment horizontal="center" vertical="center" wrapText="1"/>
    </xf>
    <xf numFmtId="176" fontId="71" fillId="0" borderId="71" xfId="7" applyNumberFormat="1" applyFont="1" applyFill="1" applyBorder="1" applyAlignment="1" applyProtection="1">
      <alignment horizontal="center" vertical="center"/>
    </xf>
    <xf numFmtId="176" fontId="71" fillId="18" borderId="25" xfId="7" applyNumberFormat="1" applyFont="1" applyFill="1" applyBorder="1" applyAlignment="1" applyProtection="1">
      <alignment horizontal="center" vertical="center"/>
    </xf>
    <xf numFmtId="178" fontId="64" fillId="6" borderId="72" xfId="7" applyNumberFormat="1" applyFont="1" applyFill="1" applyBorder="1" applyAlignment="1" applyProtection="1">
      <alignment horizontal="center" vertical="center" wrapText="1"/>
    </xf>
    <xf numFmtId="176" fontId="71" fillId="18" borderId="1" xfId="7" applyNumberFormat="1" applyFont="1" applyFill="1" applyBorder="1" applyAlignment="1" applyProtection="1">
      <alignment horizontal="center" vertical="center"/>
    </xf>
    <xf numFmtId="178" fontId="64" fillId="6" borderId="65" xfId="7" applyNumberFormat="1" applyFont="1" applyFill="1" applyBorder="1" applyAlignment="1" applyProtection="1">
      <alignment horizontal="center" vertical="center" wrapText="1"/>
    </xf>
    <xf numFmtId="0" fontId="73" fillId="6" borderId="90" xfId="11" applyFont="1" applyFill="1" applyBorder="1" applyAlignment="1" applyProtection="1">
      <alignment horizontal="center" vertical="center"/>
    </xf>
    <xf numFmtId="176" fontId="74" fillId="6" borderId="64" xfId="7" applyNumberFormat="1" applyFont="1" applyFill="1" applyBorder="1" applyAlignment="1" applyProtection="1">
      <alignment horizontal="center" vertical="center"/>
    </xf>
    <xf numFmtId="10" fontId="74" fillId="6" borderId="65" xfId="7" applyNumberFormat="1" applyFont="1" applyFill="1" applyBorder="1" applyAlignment="1" applyProtection="1">
      <alignment horizontal="center" vertical="center"/>
    </xf>
    <xf numFmtId="10" fontId="75" fillId="13" borderId="66" xfId="7" applyNumberFormat="1" applyFont="1" applyFill="1" applyBorder="1" applyAlignment="1" applyProtection="1">
      <alignment horizontal="center" vertical="center"/>
    </xf>
    <xf numFmtId="176" fontId="75" fillId="13" borderId="39" xfId="7" applyNumberFormat="1" applyFont="1" applyFill="1" applyBorder="1" applyAlignment="1" applyProtection="1">
      <alignment horizontal="center" vertical="center"/>
    </xf>
    <xf numFmtId="10" fontId="74" fillId="13" borderId="40" xfId="7" applyNumberFormat="1" applyFont="1" applyFill="1" applyBorder="1" applyAlignment="1" applyProtection="1">
      <alignment horizontal="center" vertical="center"/>
    </xf>
    <xf numFmtId="0" fontId="35" fillId="6" borderId="43" xfId="11" applyFont="1" applyFill="1" applyBorder="1" applyAlignment="1" applyProtection="1">
      <alignment horizontal="left" vertical="center"/>
    </xf>
    <xf numFmtId="176" fontId="64" fillId="6" borderId="80" xfId="11" applyNumberFormat="1" applyFont="1" applyFill="1" applyBorder="1" applyAlignment="1" applyProtection="1">
      <alignment horizontal="center" vertical="center" wrapText="1"/>
    </xf>
    <xf numFmtId="178" fontId="64" fillId="6" borderId="81" xfId="7" applyNumberFormat="1" applyFont="1" applyFill="1" applyBorder="1" applyAlignment="1" applyProtection="1">
      <alignment horizontal="center" vertical="center" wrapText="1"/>
    </xf>
    <xf numFmtId="10" fontId="64" fillId="7" borderId="82" xfId="7" applyNumberFormat="1" applyFont="1" applyFill="1" applyBorder="1" applyAlignment="1" applyProtection="1">
      <alignment horizontal="center" vertical="center" wrapText="1"/>
    </xf>
    <xf numFmtId="176" fontId="65" fillId="18" borderId="85" xfId="11" applyNumberFormat="1" applyFont="1" applyFill="1" applyBorder="1" applyAlignment="1" applyProtection="1">
      <alignment horizontal="center" vertical="center" wrapText="1"/>
    </xf>
    <xf numFmtId="176" fontId="65" fillId="18" borderId="84" xfId="11" applyNumberFormat="1" applyFont="1" applyFill="1" applyBorder="1" applyAlignment="1" applyProtection="1">
      <alignment horizontal="center" vertical="center" wrapText="1"/>
    </xf>
    <xf numFmtId="0" fontId="21" fillId="0" borderId="0" xfId="11" applyAlignment="1" applyProtection="1">
      <alignment vertical="center"/>
    </xf>
    <xf numFmtId="176" fontId="0" fillId="0" borderId="0" xfId="29" applyNumberFormat="1" applyFont="1" applyAlignment="1" applyProtection="1"/>
    <xf numFmtId="43" fontId="64" fillId="6" borderId="80" xfId="1" applyFont="1" applyFill="1" applyBorder="1" applyAlignment="1" applyProtection="1">
      <alignment horizontal="center" vertical="center" wrapText="1"/>
    </xf>
    <xf numFmtId="0" fontId="109" fillId="0" borderId="25" xfId="5" applyFont="1" applyFill="1" applyBorder="1" applyAlignment="1">
      <alignment vertical="center"/>
    </xf>
    <xf numFmtId="0" fontId="90" fillId="12" borderId="25" xfId="5" applyFont="1" applyFill="1" applyBorder="1" applyAlignment="1">
      <alignment horizontal="center" vertical="center"/>
    </xf>
    <xf numFmtId="43" fontId="49" fillId="6" borderId="1" xfId="1" applyFont="1" applyFill="1" applyBorder="1" applyAlignment="1">
      <alignment horizontal="center" vertical="center"/>
    </xf>
    <xf numFmtId="43" fontId="49" fillId="6" borderId="1" xfId="1" applyNumberFormat="1" applyFont="1" applyFill="1" applyBorder="1" applyAlignment="1">
      <alignment horizontal="center" vertical="center"/>
    </xf>
    <xf numFmtId="176" fontId="57" fillId="6" borderId="1" xfId="1" applyNumberFormat="1" applyFont="1" applyFill="1" applyBorder="1">
      <alignment vertical="center"/>
    </xf>
    <xf numFmtId="0" fontId="56" fillId="0" borderId="1" xfId="0" applyFont="1" applyFill="1" applyBorder="1" applyAlignment="1">
      <alignment horizontal="center" vertical="center" wrapText="1"/>
    </xf>
    <xf numFmtId="0" fontId="56" fillId="0" borderId="0" xfId="0" applyFont="1" applyAlignment="1">
      <alignment horizontal="center" vertical="center" wrapText="1"/>
    </xf>
    <xf numFmtId="0" fontId="109" fillId="0" borderId="25" xfId="5" applyFont="1" applyFill="1" applyBorder="1" applyAlignment="1">
      <alignment vertical="center" wrapText="1"/>
    </xf>
    <xf numFmtId="0" fontId="109" fillId="6" borderId="25" xfId="5" applyFont="1" applyFill="1" applyBorder="1" applyAlignment="1">
      <alignment vertical="center"/>
    </xf>
    <xf numFmtId="0" fontId="109" fillId="6" borderId="25" xfId="5" applyFont="1" applyFill="1" applyBorder="1" applyAlignment="1">
      <alignment vertical="center" wrapText="1"/>
    </xf>
    <xf numFmtId="43" fontId="113" fillId="0" borderId="0" xfId="12" applyNumberFormat="1" applyFont="1" applyFill="1" applyAlignment="1">
      <alignment vertical="center"/>
    </xf>
    <xf numFmtId="43" fontId="20" fillId="0" borderId="0" xfId="12" applyNumberFormat="1" applyFont="1" applyFill="1" applyAlignment="1">
      <alignment vertical="center"/>
    </xf>
    <xf numFmtId="43" fontId="116" fillId="17" borderId="119" xfId="12" applyNumberFormat="1" applyFont="1" applyFill="1" applyBorder="1" applyAlignment="1">
      <alignment horizontal="center" vertical="center" wrapText="1"/>
    </xf>
    <xf numFmtId="43" fontId="116" fillId="12" borderId="32" xfId="12" applyNumberFormat="1" applyFont="1" applyFill="1" applyBorder="1" applyAlignment="1">
      <alignment vertical="center"/>
    </xf>
    <xf numFmtId="43" fontId="116" fillId="12" borderId="33" xfId="12" applyNumberFormat="1" applyFont="1" applyFill="1" applyBorder="1" applyAlignment="1">
      <alignment vertical="center"/>
    </xf>
    <xf numFmtId="43" fontId="116" fillId="12" borderId="34" xfId="12" applyNumberFormat="1" applyFont="1" applyFill="1" applyBorder="1" applyAlignment="1">
      <alignment vertical="center"/>
    </xf>
    <xf numFmtId="43" fontId="116" fillId="0" borderId="110" xfId="12" applyNumberFormat="1" applyFont="1" applyFill="1" applyBorder="1" applyAlignment="1">
      <alignment vertical="center"/>
    </xf>
    <xf numFmtId="43" fontId="116" fillId="12" borderId="36" xfId="12" applyNumberFormat="1" applyFont="1" applyFill="1" applyBorder="1" applyAlignment="1">
      <alignment vertical="center"/>
    </xf>
    <xf numFmtId="43" fontId="116" fillId="12" borderId="37" xfId="12" applyNumberFormat="1" applyFont="1" applyFill="1" applyBorder="1" applyAlignment="1">
      <alignment vertical="center"/>
    </xf>
    <xf numFmtId="43" fontId="116" fillId="12" borderId="38" xfId="12" applyNumberFormat="1" applyFont="1" applyFill="1" applyBorder="1" applyAlignment="1">
      <alignment vertical="center"/>
    </xf>
    <xf numFmtId="43" fontId="116" fillId="12" borderId="39" xfId="12" applyNumberFormat="1" applyFont="1" applyFill="1" applyBorder="1" applyAlignment="1">
      <alignment vertical="center"/>
    </xf>
    <xf numFmtId="43" fontId="116" fillId="12" borderId="40" xfId="12" applyNumberFormat="1" applyFont="1" applyFill="1" applyBorder="1" applyAlignment="1">
      <alignment vertical="center"/>
    </xf>
    <xf numFmtId="43" fontId="116" fillId="12" borderId="42" xfId="12" applyNumberFormat="1" applyFont="1" applyFill="1" applyBorder="1" applyAlignment="1">
      <alignment horizontal="center" vertical="center"/>
    </xf>
    <xf numFmtId="43" fontId="116" fillId="12" borderId="122" xfId="12" applyNumberFormat="1" applyFont="1" applyFill="1" applyBorder="1" applyAlignment="1">
      <alignment horizontal="center" vertical="center"/>
    </xf>
    <xf numFmtId="43" fontId="116" fillId="12" borderId="123" xfId="12" applyNumberFormat="1" applyFont="1" applyFill="1" applyBorder="1" applyAlignment="1">
      <alignment horizontal="center" vertical="center"/>
    </xf>
    <xf numFmtId="43" fontId="119" fillId="11" borderId="0" xfId="15" applyFont="1" applyFill="1" applyBorder="1" applyAlignment="1" applyProtection="1">
      <alignment horizontal="center" vertical="center" wrapText="1"/>
      <protection locked="0"/>
    </xf>
    <xf numFmtId="0" fontId="119" fillId="11" borderId="0" xfId="37" applyFont="1" applyFill="1" applyBorder="1" applyAlignment="1" applyProtection="1">
      <alignment horizontal="center" vertical="center" wrapText="1"/>
      <protection locked="0"/>
    </xf>
    <xf numFmtId="10" fontId="119" fillId="11" borderId="0" xfId="6" applyNumberFormat="1" applyFont="1" applyFill="1" applyBorder="1" applyAlignment="1" applyProtection="1">
      <alignment horizontal="center" vertical="center" wrapText="1"/>
      <protection locked="0"/>
    </xf>
    <xf numFmtId="0" fontId="20" fillId="0" borderId="30" xfId="12" applyFont="1" applyBorder="1" applyAlignment="1">
      <alignment vertical="center"/>
    </xf>
    <xf numFmtId="43" fontId="121" fillId="0" borderId="0" xfId="15" applyFont="1" applyFill="1" applyBorder="1" applyAlignment="1" applyProtection="1">
      <alignment horizontal="center" vertical="center"/>
      <protection locked="0"/>
    </xf>
    <xf numFmtId="43" fontId="121" fillId="0" borderId="0" xfId="15" applyFont="1" applyBorder="1" applyAlignment="1" applyProtection="1">
      <alignment horizontal="center" vertical="center"/>
      <protection locked="0"/>
    </xf>
    <xf numFmtId="0" fontId="121" fillId="0" borderId="0" xfId="37" applyFont="1" applyBorder="1" applyAlignment="1" applyProtection="1">
      <alignment horizontal="center" vertical="center" wrapText="1"/>
      <protection locked="0"/>
    </xf>
    <xf numFmtId="43" fontId="121" fillId="0" borderId="0" xfId="15" applyFont="1" applyBorder="1" applyAlignment="1" applyProtection="1">
      <alignment horizontal="center" vertical="center" wrapText="1"/>
      <protection locked="0"/>
    </xf>
    <xf numFmtId="10" fontId="121" fillId="0" borderId="0" xfId="6" applyNumberFormat="1" applyFont="1" applyFill="1" applyBorder="1" applyAlignment="1" applyProtection="1">
      <alignment horizontal="center" vertical="center"/>
      <protection locked="0"/>
    </xf>
    <xf numFmtId="10" fontId="121" fillId="0" borderId="0" xfId="6" applyNumberFormat="1" applyFont="1" applyFill="1" applyBorder="1" applyAlignment="1" applyProtection="1">
      <alignment vertical="center" wrapText="1"/>
      <protection locked="0"/>
    </xf>
    <xf numFmtId="0" fontId="121" fillId="0" borderId="0" xfId="38" applyFont="1" applyFill="1" applyBorder="1" applyAlignment="1" applyProtection="1">
      <alignment vertical="center"/>
      <protection locked="0"/>
    </xf>
    <xf numFmtId="43" fontId="20" fillId="12" borderId="29" xfId="12" applyNumberFormat="1" applyFont="1" applyFill="1" applyBorder="1" applyAlignment="1">
      <alignment vertical="center"/>
    </xf>
    <xf numFmtId="43" fontId="20" fillId="0" borderId="46" xfId="15" applyFont="1" applyFill="1" applyBorder="1" applyAlignment="1" applyProtection="1">
      <alignment vertical="center"/>
      <protection locked="0"/>
    </xf>
    <xf numFmtId="43" fontId="20" fillId="24" borderId="46" xfId="15" applyFont="1" applyFill="1" applyBorder="1" applyAlignment="1" applyProtection="1">
      <alignment vertical="center"/>
      <protection locked="0"/>
    </xf>
    <xf numFmtId="43" fontId="20" fillId="0" borderId="46" xfId="38" applyNumberFormat="1" applyFont="1" applyFill="1" applyBorder="1" applyAlignment="1" applyProtection="1">
      <alignment vertical="center"/>
      <protection locked="0"/>
    </xf>
    <xf numFmtId="10" fontId="20" fillId="0" borderId="46" xfId="38" applyNumberFormat="1" applyFont="1" applyFill="1" applyBorder="1" applyAlignment="1" applyProtection="1">
      <alignment vertical="center"/>
      <protection locked="0"/>
    </xf>
    <xf numFmtId="9" fontId="20" fillId="0" borderId="46" xfId="20" applyFont="1" applyFill="1" applyBorder="1" applyAlignment="1" applyProtection="1">
      <alignment vertical="center"/>
      <protection locked="0"/>
    </xf>
    <xf numFmtId="9" fontId="20" fillId="0" borderId="46" xfId="20" applyFont="1" applyFill="1" applyBorder="1" applyAlignment="1" applyProtection="1">
      <alignment horizontal="center" vertical="center"/>
      <protection locked="0"/>
    </xf>
    <xf numFmtId="43" fontId="122" fillId="0" borderId="46" xfId="15" applyFont="1" applyFill="1" applyBorder="1" applyAlignment="1" applyProtection="1">
      <alignment vertical="center"/>
      <protection locked="0"/>
    </xf>
    <xf numFmtId="10" fontId="20" fillId="0" borderId="48" xfId="7" applyNumberFormat="1" applyFont="1" applyFill="1" applyBorder="1" applyAlignment="1" applyProtection="1">
      <alignment vertical="center"/>
      <protection locked="0"/>
    </xf>
    <xf numFmtId="43" fontId="20" fillId="12" borderId="30" xfId="12" applyNumberFormat="1" applyFont="1" applyFill="1" applyBorder="1" applyAlignment="1">
      <alignment vertical="center"/>
    </xf>
    <xf numFmtId="43" fontId="20" fillId="0" borderId="0" xfId="15" applyFont="1" applyFill="1" applyBorder="1" applyAlignment="1" applyProtection="1">
      <alignment vertical="center"/>
      <protection locked="0"/>
    </xf>
    <xf numFmtId="43" fontId="20" fillId="24" borderId="0" xfId="15" applyFont="1" applyFill="1" applyBorder="1" applyAlignment="1" applyProtection="1">
      <alignment vertical="center"/>
      <protection locked="0"/>
    </xf>
    <xf numFmtId="43" fontId="20" fillId="0" borderId="0" xfId="38" applyNumberFormat="1" applyFont="1" applyFill="1" applyBorder="1" applyAlignment="1" applyProtection="1">
      <alignment vertical="center"/>
      <protection locked="0"/>
    </xf>
    <xf numFmtId="10" fontId="20" fillId="0" borderId="0" xfId="38" applyNumberFormat="1" applyFont="1" applyFill="1" applyBorder="1" applyAlignment="1" applyProtection="1">
      <alignment vertical="center"/>
      <protection locked="0"/>
    </xf>
    <xf numFmtId="9" fontId="20" fillId="0" borderId="0" xfId="20" applyFont="1" applyFill="1" applyBorder="1" applyAlignment="1" applyProtection="1">
      <alignment vertical="center"/>
      <protection locked="0"/>
    </xf>
    <xf numFmtId="9" fontId="20" fillId="0" borderId="0" xfId="20" applyFont="1" applyFill="1" applyBorder="1" applyAlignment="1" applyProtection="1">
      <alignment horizontal="center" vertical="center"/>
      <protection locked="0"/>
    </xf>
    <xf numFmtId="43" fontId="122" fillId="0" borderId="0" xfId="15" applyFont="1" applyFill="1" applyBorder="1" applyAlignment="1" applyProtection="1">
      <alignment vertical="center"/>
      <protection locked="0"/>
    </xf>
    <xf numFmtId="10" fontId="20" fillId="0" borderId="50" xfId="7" applyNumberFormat="1" applyFont="1" applyFill="1" applyBorder="1" applyAlignment="1" applyProtection="1">
      <alignment vertical="center"/>
      <protection locked="0"/>
    </xf>
    <xf numFmtId="43" fontId="20" fillId="0" borderId="26" xfId="15" applyFont="1" applyFill="1" applyBorder="1" applyAlignment="1" applyProtection="1">
      <alignment vertical="center"/>
      <protection locked="0"/>
    </xf>
    <xf numFmtId="43" fontId="20" fillId="24" borderId="26" xfId="15" applyFont="1" applyFill="1" applyBorder="1" applyAlignment="1" applyProtection="1">
      <alignment vertical="center"/>
      <protection locked="0"/>
    </xf>
    <xf numFmtId="43" fontId="20" fillId="0" borderId="26" xfId="38" applyNumberFormat="1" applyFont="1" applyFill="1" applyBorder="1" applyAlignment="1" applyProtection="1">
      <alignment vertical="center"/>
      <protection locked="0"/>
    </xf>
    <xf numFmtId="10" fontId="20" fillId="0" borderId="26" xfId="38" applyNumberFormat="1" applyFont="1" applyFill="1" applyBorder="1" applyAlignment="1" applyProtection="1">
      <alignment vertical="center"/>
      <protection locked="0"/>
    </xf>
    <xf numFmtId="9" fontId="20" fillId="0" borderId="26" xfId="20" applyFont="1" applyFill="1" applyBorder="1" applyAlignment="1" applyProtection="1">
      <alignment vertical="center"/>
      <protection locked="0"/>
    </xf>
    <xf numFmtId="9" fontId="20" fillId="0" borderId="26" xfId="20" applyFont="1" applyFill="1" applyBorder="1" applyAlignment="1" applyProtection="1">
      <alignment horizontal="center" vertical="center"/>
      <protection locked="0"/>
    </xf>
    <xf numFmtId="43" fontId="122" fillId="0" borderId="26" xfId="15" applyFont="1" applyFill="1" applyBorder="1" applyAlignment="1" applyProtection="1">
      <alignment vertical="center"/>
      <protection locked="0"/>
    </xf>
    <xf numFmtId="10" fontId="20" fillId="0" borderId="52" xfId="7" applyNumberFormat="1" applyFont="1" applyFill="1" applyBorder="1" applyAlignment="1" applyProtection="1">
      <alignment vertical="center"/>
      <protection locked="0"/>
    </xf>
    <xf numFmtId="43" fontId="119" fillId="0" borderId="0" xfId="12" applyNumberFormat="1" applyFont="1" applyAlignment="1">
      <alignment vertical="center"/>
    </xf>
    <xf numFmtId="0" fontId="20" fillId="0" borderId="0" xfId="12" applyFont="1" applyAlignment="1">
      <alignment vertical="center"/>
    </xf>
    <xf numFmtId="10" fontId="119" fillId="0" borderId="0" xfId="7" applyNumberFormat="1" applyFont="1" applyAlignment="1">
      <alignment vertical="center"/>
    </xf>
    <xf numFmtId="0" fontId="122" fillId="0" borderId="0" xfId="12" applyFont="1" applyAlignment="1">
      <alignment vertical="center"/>
    </xf>
    <xf numFmtId="43" fontId="122" fillId="0" borderId="0" xfId="12" applyNumberFormat="1" applyFont="1" applyAlignment="1">
      <alignment vertical="center"/>
    </xf>
    <xf numFmtId="43" fontId="122" fillId="0" borderId="0" xfId="1" applyFont="1" applyAlignment="1">
      <alignment vertical="center"/>
    </xf>
    <xf numFmtId="43" fontId="20" fillId="0" borderId="0" xfId="12" applyNumberFormat="1" applyFont="1" applyAlignment="1">
      <alignment vertical="center"/>
    </xf>
    <xf numFmtId="43" fontId="20" fillId="0" borderId="29" xfId="12" applyNumberFormat="1" applyFont="1" applyFill="1" applyBorder="1" applyAlignment="1">
      <alignment vertical="center"/>
    </xf>
    <xf numFmtId="0" fontId="20" fillId="0" borderId="110" xfId="12" applyFont="1" applyFill="1" applyBorder="1" applyAlignment="1">
      <alignment vertical="center"/>
    </xf>
    <xf numFmtId="43" fontId="20" fillId="0" borderId="30" xfId="12" applyNumberFormat="1" applyFont="1" applyFill="1" applyBorder="1" applyAlignment="1">
      <alignment vertical="center"/>
    </xf>
    <xf numFmtId="0" fontId="20" fillId="12" borderId="36" xfId="12" applyFont="1" applyFill="1" applyBorder="1" applyAlignment="1">
      <alignment vertical="center"/>
    </xf>
    <xf numFmtId="0" fontId="20" fillId="12" borderId="37" xfId="12" applyFont="1" applyFill="1" applyBorder="1" applyAlignment="1">
      <alignment vertical="center"/>
    </xf>
    <xf numFmtId="0" fontId="20" fillId="12" borderId="38" xfId="12" applyFont="1" applyFill="1" applyBorder="1" applyAlignment="1">
      <alignment vertical="center"/>
    </xf>
    <xf numFmtId="43" fontId="20" fillId="12" borderId="39" xfId="12" applyNumberFormat="1" applyFont="1" applyFill="1" applyBorder="1" applyAlignment="1">
      <alignment vertical="center"/>
    </xf>
    <xf numFmtId="0" fontId="20" fillId="12" borderId="39" xfId="12" applyFont="1" applyFill="1" applyBorder="1" applyAlignment="1">
      <alignment vertical="center"/>
    </xf>
    <xf numFmtId="0" fontId="20" fillId="12" borderId="40" xfId="12" applyFont="1" applyFill="1" applyBorder="1" applyAlignment="1">
      <alignment vertical="center"/>
    </xf>
    <xf numFmtId="0" fontId="121" fillId="0" borderId="49" xfId="38" applyFont="1" applyFill="1" applyBorder="1" applyAlignment="1" applyProtection="1">
      <alignment vertical="center"/>
      <protection locked="0"/>
    </xf>
    <xf numFmtId="43" fontId="20" fillId="0" borderId="47" xfId="12" applyNumberFormat="1" applyFont="1" applyFill="1" applyBorder="1" applyAlignment="1">
      <alignment vertical="center"/>
    </xf>
    <xf numFmtId="43" fontId="20" fillId="15" borderId="36" xfId="12" applyNumberFormat="1" applyFont="1" applyFill="1" applyBorder="1" applyAlignment="1">
      <alignment vertical="center"/>
    </xf>
    <xf numFmtId="43" fontId="20" fillId="15" borderId="37" xfId="12" applyNumberFormat="1" applyFont="1" applyFill="1" applyBorder="1" applyAlignment="1">
      <alignment vertical="center"/>
    </xf>
    <xf numFmtId="43" fontId="20" fillId="0" borderId="49" xfId="12" applyNumberFormat="1" applyFont="1" applyFill="1" applyBorder="1" applyAlignment="1">
      <alignment vertical="center"/>
    </xf>
    <xf numFmtId="43" fontId="20" fillId="15" borderId="38" xfId="12" applyNumberFormat="1" applyFont="1" applyFill="1" applyBorder="1" applyAlignment="1">
      <alignment vertical="center"/>
    </xf>
    <xf numFmtId="43" fontId="20" fillId="15" borderId="39" xfId="12" applyNumberFormat="1" applyFont="1" applyFill="1" applyBorder="1" applyAlignment="1">
      <alignment vertical="center"/>
    </xf>
    <xf numFmtId="43" fontId="20" fillId="15" borderId="40" xfId="12" applyNumberFormat="1" applyFont="1" applyFill="1" applyBorder="1" applyAlignment="1">
      <alignment vertical="center"/>
    </xf>
    <xf numFmtId="0" fontId="62" fillId="0" borderId="24" xfId="0" applyFont="1" applyBorder="1" applyAlignment="1" applyProtection="1">
      <alignment vertical="center"/>
      <protection locked="0"/>
    </xf>
    <xf numFmtId="0" fontId="62" fillId="0" borderId="118" xfId="0" applyFont="1" applyBorder="1" applyAlignment="1" applyProtection="1">
      <alignment vertical="center"/>
      <protection locked="0"/>
    </xf>
    <xf numFmtId="0" fontId="111" fillId="0" borderId="25" xfId="0" applyFont="1" applyBorder="1" applyAlignment="1" applyProtection="1">
      <alignment horizontal="left" vertical="center" wrapText="1"/>
      <protection locked="0"/>
    </xf>
    <xf numFmtId="0" fontId="0" fillId="0" borderId="0" xfId="0">
      <alignment vertical="center"/>
    </xf>
    <xf numFmtId="43" fontId="77" fillId="8" borderId="11" xfId="1" applyFont="1" applyFill="1" applyBorder="1" applyAlignment="1" applyProtection="1">
      <alignment horizontal="center" vertical="center" wrapText="1"/>
    </xf>
    <xf numFmtId="43" fontId="125" fillId="8" borderId="111" xfId="1" applyFont="1" applyFill="1" applyBorder="1" applyAlignment="1" applyProtection="1">
      <alignment vertical="center" wrapText="1"/>
    </xf>
    <xf numFmtId="43" fontId="125" fillId="8" borderId="55" xfId="1" applyFont="1" applyFill="1" applyBorder="1" applyAlignment="1" applyProtection="1">
      <alignment vertical="center" wrapText="1"/>
    </xf>
    <xf numFmtId="43" fontId="77" fillId="8" borderId="57" xfId="1" applyFont="1" applyFill="1" applyBorder="1" applyAlignment="1" applyProtection="1">
      <alignment horizontal="center" vertical="center"/>
    </xf>
    <xf numFmtId="43" fontId="125" fillId="8" borderId="12" xfId="1" applyFont="1" applyFill="1" applyBorder="1" applyAlignment="1" applyProtection="1">
      <alignment vertical="center" wrapText="1"/>
    </xf>
    <xf numFmtId="43" fontId="125" fillId="8" borderId="24" xfId="1" applyFont="1" applyFill="1" applyBorder="1" applyAlignment="1" applyProtection="1">
      <alignment vertical="center" wrapText="1"/>
    </xf>
    <xf numFmtId="43" fontId="126" fillId="8" borderId="11" xfId="1" applyFont="1" applyFill="1" applyBorder="1" applyAlignment="1" applyProtection="1">
      <alignment horizontal="center" vertical="center"/>
    </xf>
    <xf numFmtId="43" fontId="77" fillId="8" borderId="11" xfId="1" applyFont="1" applyFill="1" applyBorder="1" applyAlignment="1" applyProtection="1">
      <alignment horizontal="center" vertical="center"/>
    </xf>
    <xf numFmtId="43" fontId="77" fillId="8" borderId="10" xfId="1" applyFont="1" applyFill="1" applyBorder="1" applyAlignment="1" applyProtection="1">
      <alignment horizontal="center" vertical="center" wrapText="1"/>
    </xf>
    <xf numFmtId="43" fontId="77" fillId="8" borderId="10" xfId="1" applyFont="1" applyFill="1" applyBorder="1" applyAlignment="1" applyProtection="1">
      <alignment horizontal="center" vertical="center"/>
    </xf>
    <xf numFmtId="43" fontId="77" fillId="8" borderId="1" xfId="1" applyFont="1" applyFill="1" applyBorder="1" applyAlignment="1" applyProtection="1">
      <alignment horizontal="center" vertical="center"/>
    </xf>
    <xf numFmtId="43" fontId="77" fillId="8" borderId="87" xfId="1" applyFont="1" applyFill="1" applyBorder="1" applyAlignment="1" applyProtection="1">
      <alignment horizontal="center" vertical="center"/>
    </xf>
    <xf numFmtId="43" fontId="125" fillId="8" borderId="11" xfId="1" applyFont="1" applyFill="1" applyBorder="1" applyAlignment="1" applyProtection="1">
      <alignment horizontal="center" vertical="center" wrapText="1"/>
    </xf>
    <xf numFmtId="176" fontId="77" fillId="8" borderId="11" xfId="1" applyNumberFormat="1" applyFont="1" applyFill="1" applyBorder="1" applyAlignment="1" applyProtection="1">
      <alignment vertical="center" wrapText="1"/>
    </xf>
    <xf numFmtId="0" fontId="64" fillId="0" borderId="1" xfId="0" applyFont="1" applyBorder="1" applyAlignment="1">
      <alignment horizontal="left" vertical="center"/>
    </xf>
    <xf numFmtId="43" fontId="126" fillId="0" borderId="11" xfId="1" applyFont="1" applyFill="1" applyBorder="1" applyAlignment="1" applyProtection="1">
      <alignment horizontal="center" vertical="center"/>
    </xf>
    <xf numFmtId="10" fontId="126" fillId="0" borderId="11" xfId="4" applyNumberFormat="1" applyFont="1" applyFill="1" applyBorder="1" applyAlignment="1" applyProtection="1">
      <alignment horizontal="center" vertical="center"/>
    </xf>
    <xf numFmtId="10" fontId="126" fillId="0" borderId="11" xfId="4" applyNumberFormat="1" applyFont="1" applyFill="1" applyBorder="1" applyAlignment="1" applyProtection="1">
      <alignment vertical="center"/>
    </xf>
    <xf numFmtId="43" fontId="126" fillId="5" borderId="11" xfId="1" applyFont="1" applyFill="1" applyBorder="1" applyAlignment="1" applyProtection="1">
      <alignment horizontal="center" vertical="center"/>
    </xf>
    <xf numFmtId="10" fontId="126" fillId="5" borderId="11" xfId="4" applyNumberFormat="1" applyFont="1" applyFill="1" applyBorder="1" applyAlignment="1" applyProtection="1">
      <alignment horizontal="center" vertical="center"/>
    </xf>
    <xf numFmtId="10" fontId="126" fillId="5" borderId="11" xfId="4" applyNumberFormat="1" applyFont="1" applyFill="1" applyBorder="1" applyAlignment="1" applyProtection="1">
      <alignment vertical="center"/>
    </xf>
    <xf numFmtId="43" fontId="126" fillId="3" borderId="11" xfId="1" applyFont="1" applyFill="1" applyBorder="1" applyAlignment="1" applyProtection="1">
      <alignment horizontal="right" vertical="center"/>
    </xf>
    <xf numFmtId="10" fontId="126" fillId="3" borderId="11" xfId="4" applyNumberFormat="1" applyFont="1" applyFill="1" applyBorder="1" applyAlignment="1" applyProtection="1">
      <alignment horizontal="center" vertical="center"/>
    </xf>
    <xf numFmtId="10" fontId="126" fillId="3" borderId="11" xfId="4" applyNumberFormat="1" applyFont="1" applyFill="1" applyBorder="1" applyAlignment="1" applyProtection="1">
      <alignment vertical="center"/>
    </xf>
    <xf numFmtId="0" fontId="64" fillId="0" borderId="14" xfId="0" applyFont="1" applyBorder="1" applyAlignment="1">
      <alignment vertical="center"/>
    </xf>
    <xf numFmtId="0" fontId="64" fillId="0" borderId="14" xfId="0" applyFont="1" applyBorder="1" applyAlignment="1">
      <alignment vertical="center" wrapText="1"/>
    </xf>
    <xf numFmtId="0" fontId="64" fillId="0" borderId="14" xfId="0" applyFont="1" applyFill="1" applyBorder="1" applyAlignment="1">
      <alignment vertical="center"/>
    </xf>
    <xf numFmtId="43" fontId="126" fillId="7" borderId="11" xfId="1" applyFont="1" applyFill="1" applyBorder="1" applyAlignment="1" applyProtection="1">
      <alignment horizontal="center" vertical="center"/>
    </xf>
    <xf numFmtId="10" fontId="126" fillId="7" borderId="11" xfId="4" applyNumberFormat="1" applyFont="1" applyFill="1" applyBorder="1" applyAlignment="1" applyProtection="1">
      <alignment horizontal="center" vertical="center"/>
    </xf>
    <xf numFmtId="10" fontId="126" fillId="7" borderId="11" xfId="4" applyNumberFormat="1" applyFont="1" applyFill="1" applyBorder="1" applyAlignment="1" applyProtection="1">
      <alignment vertical="center"/>
    </xf>
    <xf numFmtId="10" fontId="126" fillId="5" borderId="11" xfId="4" applyNumberFormat="1" applyFont="1" applyFill="1" applyBorder="1" applyAlignment="1" applyProtection="1">
      <alignment horizontal="right" vertical="center"/>
    </xf>
    <xf numFmtId="0" fontId="64" fillId="9" borderId="14" xfId="0" applyFont="1" applyFill="1" applyBorder="1" applyAlignment="1">
      <alignment vertical="center"/>
    </xf>
    <xf numFmtId="10" fontId="126" fillId="12" borderId="11" xfId="4" applyNumberFormat="1" applyFont="1" applyFill="1" applyBorder="1" applyAlignment="1" applyProtection="1">
      <alignment horizontal="right" vertical="center"/>
    </xf>
    <xf numFmtId="10" fontId="126" fillId="12" borderId="11" xfId="4" applyNumberFormat="1" applyFont="1" applyFill="1" applyBorder="1" applyAlignment="1" applyProtection="1">
      <alignment horizontal="center" vertical="center"/>
    </xf>
    <xf numFmtId="10" fontId="126" fillId="12" borderId="11" xfId="4" applyNumberFormat="1" applyFont="1" applyFill="1" applyBorder="1" applyAlignment="1" applyProtection="1">
      <alignment vertical="center"/>
    </xf>
    <xf numFmtId="0" fontId="129" fillId="9" borderId="0" xfId="0" applyFont="1" applyFill="1">
      <alignment vertical="center"/>
    </xf>
    <xf numFmtId="0" fontId="129" fillId="6" borderId="0" xfId="0" applyFont="1" applyFill="1">
      <alignment vertical="center"/>
    </xf>
    <xf numFmtId="43" fontId="129" fillId="6" borderId="0" xfId="1" applyFont="1" applyFill="1">
      <alignment vertical="center"/>
    </xf>
    <xf numFmtId="43" fontId="130" fillId="8" borderId="11" xfId="1" applyFont="1" applyFill="1" applyBorder="1" applyAlignment="1" applyProtection="1">
      <alignment horizontal="center" vertical="center" wrapText="1"/>
    </xf>
    <xf numFmtId="43" fontId="131" fillId="6" borderId="0" xfId="0" applyNumberFormat="1" applyFont="1" applyFill="1">
      <alignment vertical="center"/>
    </xf>
    <xf numFmtId="0" fontId="131" fillId="6" borderId="0" xfId="0" applyFont="1" applyFill="1">
      <alignment vertical="center"/>
    </xf>
    <xf numFmtId="0" fontId="21" fillId="0" borderId="0" xfId="11" applyAlignment="1">
      <alignment horizontal="center" vertical="center" wrapText="1"/>
    </xf>
    <xf numFmtId="43" fontId="77" fillId="8" borderId="115" xfId="1" applyFont="1" applyFill="1" applyBorder="1" applyAlignment="1" applyProtection="1">
      <alignment horizontal="center" vertical="center"/>
    </xf>
    <xf numFmtId="10" fontId="126" fillId="0" borderId="115" xfId="4" applyNumberFormat="1" applyFont="1" applyFill="1" applyBorder="1" applyAlignment="1" applyProtection="1">
      <alignment horizontal="center" vertical="center"/>
    </xf>
    <xf numFmtId="10" fontId="126" fillId="5" borderId="115" xfId="4" applyNumberFormat="1" applyFont="1" applyFill="1" applyBorder="1" applyAlignment="1" applyProtection="1">
      <alignment horizontal="center" vertical="center"/>
    </xf>
    <xf numFmtId="10" fontId="126" fillId="3" borderId="115" xfId="4" applyNumberFormat="1" applyFont="1" applyFill="1" applyBorder="1" applyAlignment="1" applyProtection="1">
      <alignment horizontal="center" vertical="center"/>
    </xf>
    <xf numFmtId="10" fontId="126" fillId="7" borderId="115" xfId="4" applyNumberFormat="1" applyFont="1" applyFill="1" applyBorder="1" applyAlignment="1" applyProtection="1">
      <alignment horizontal="center" vertical="center"/>
    </xf>
    <xf numFmtId="10" fontId="126" fillId="12" borderId="115" xfId="4" applyNumberFormat="1" applyFont="1" applyFill="1" applyBorder="1" applyAlignment="1" applyProtection="1">
      <alignment horizontal="center" vertical="center"/>
    </xf>
    <xf numFmtId="43" fontId="126" fillId="0" borderId="115" xfId="4" applyNumberFormat="1" applyFont="1" applyFill="1" applyBorder="1" applyAlignment="1" applyProtection="1">
      <alignment horizontal="center" vertical="center"/>
    </xf>
    <xf numFmtId="9" fontId="49" fillId="6" borderId="1" xfId="4" applyFont="1" applyFill="1" applyBorder="1" applyAlignment="1">
      <alignment horizontal="center" vertical="center"/>
    </xf>
    <xf numFmtId="176" fontId="57" fillId="6" borderId="24" xfId="1" applyNumberFormat="1" applyFont="1" applyFill="1" applyBorder="1">
      <alignment vertical="center"/>
    </xf>
    <xf numFmtId="176" fontId="105" fillId="12" borderId="0" xfId="0" applyNumberFormat="1" applyFont="1" applyFill="1" applyBorder="1">
      <alignment vertical="center"/>
    </xf>
    <xf numFmtId="0" fontId="133" fillId="0" borderId="25" xfId="0" applyFont="1" applyBorder="1" applyAlignment="1">
      <alignment horizontal="center" vertical="center" wrapText="1"/>
    </xf>
    <xf numFmtId="0" fontId="133" fillId="0" borderId="1" xfId="0" applyFont="1" applyBorder="1" applyAlignment="1">
      <alignment horizontal="center" vertical="center"/>
    </xf>
    <xf numFmtId="0" fontId="134" fillId="12" borderId="25" xfId="0" applyFont="1" applyFill="1" applyBorder="1" applyAlignment="1">
      <alignment horizontal="center" vertical="center" wrapText="1"/>
    </xf>
    <xf numFmtId="0" fontId="56" fillId="0" borderId="1" xfId="0" applyFont="1" applyFill="1" applyBorder="1" applyAlignment="1">
      <alignment vertical="center" wrapText="1"/>
    </xf>
    <xf numFmtId="0" fontId="99" fillId="12" borderId="114" xfId="0" applyFont="1" applyFill="1" applyBorder="1" applyAlignment="1">
      <alignment horizontal="center" vertical="center" wrapText="1"/>
    </xf>
    <xf numFmtId="0" fontId="56" fillId="0" borderId="0" xfId="0" applyFont="1" applyAlignment="1">
      <alignment vertical="center" wrapText="1"/>
    </xf>
    <xf numFmtId="0" fontId="60" fillId="12" borderId="48" xfId="0" applyFont="1" applyFill="1" applyBorder="1" applyAlignment="1">
      <alignment horizontal="center" vertical="center" wrapText="1"/>
    </xf>
    <xf numFmtId="182" fontId="41" fillId="14" borderId="2" xfId="1" applyNumberFormat="1" applyFont="1" applyFill="1" applyBorder="1" applyAlignment="1" applyProtection="1">
      <alignment horizontal="center" vertical="center" wrapText="1"/>
    </xf>
    <xf numFmtId="0" fontId="41" fillId="14" borderId="2" xfId="1" applyNumberFormat="1" applyFont="1" applyFill="1" applyBorder="1" applyAlignment="1" applyProtection="1">
      <alignment horizontal="center" vertical="center" wrapText="1"/>
    </xf>
    <xf numFmtId="185" fontId="96" fillId="14" borderId="7" xfId="0" applyNumberFormat="1" applyFont="1" applyFill="1" applyBorder="1" applyAlignment="1" applyProtection="1">
      <alignment horizontal="center" vertical="center" wrapText="1"/>
    </xf>
    <xf numFmtId="185" fontId="41" fillId="14" borderId="7" xfId="3" applyNumberFormat="1" applyFont="1" applyFill="1" applyBorder="1" applyAlignment="1" applyProtection="1">
      <alignment horizontal="center" vertical="center" wrapText="1"/>
    </xf>
    <xf numFmtId="185" fontId="136" fillId="14" borderId="7" xfId="0" applyNumberFormat="1" applyFont="1" applyFill="1" applyBorder="1" applyAlignment="1" applyProtection="1">
      <alignment horizontal="center" vertical="center"/>
    </xf>
    <xf numFmtId="9" fontId="136" fillId="14" borderId="7" xfId="4" applyFont="1" applyFill="1" applyBorder="1" applyAlignment="1" applyProtection="1">
      <alignment horizontal="center" vertical="center"/>
    </xf>
    <xf numFmtId="182" fontId="96" fillId="14" borderId="7" xfId="0" applyNumberFormat="1" applyFont="1" applyFill="1" applyBorder="1" applyAlignment="1" applyProtection="1">
      <alignment horizontal="center" vertical="center" wrapText="1"/>
    </xf>
    <xf numFmtId="182" fontId="41" fillId="14" borderId="7" xfId="3" applyNumberFormat="1" applyFont="1" applyFill="1" applyBorder="1" applyAlignment="1" applyProtection="1">
      <alignment horizontal="center" vertical="center" wrapText="1"/>
    </xf>
    <xf numFmtId="182" fontId="136" fillId="14" borderId="7" xfId="0" applyNumberFormat="1" applyFont="1" applyFill="1" applyBorder="1" applyAlignment="1" applyProtection="1">
      <alignment horizontal="center" vertical="center"/>
    </xf>
    <xf numFmtId="182" fontId="136" fillId="14" borderId="7" xfId="4" applyNumberFormat="1" applyFont="1" applyFill="1" applyBorder="1" applyAlignment="1" applyProtection="1">
      <alignment horizontal="center" vertical="center"/>
    </xf>
    <xf numFmtId="43" fontId="136" fillId="14" borderId="7" xfId="1" applyFont="1" applyFill="1" applyBorder="1" applyAlignment="1" applyProtection="1">
      <alignment horizontal="center" vertical="center"/>
    </xf>
    <xf numFmtId="185" fontId="136" fillId="14" borderId="7" xfId="0" applyNumberFormat="1" applyFont="1" applyFill="1" applyBorder="1" applyAlignment="1" applyProtection="1">
      <alignment horizontal="center" vertical="center" wrapText="1"/>
    </xf>
    <xf numFmtId="182" fontId="43" fillId="0" borderId="0" xfId="1" applyNumberFormat="1" applyFont="1" applyProtection="1">
      <alignment vertical="center"/>
    </xf>
    <xf numFmtId="176" fontId="71" fillId="13" borderId="25" xfId="22" applyNumberFormat="1" applyFont="1" applyFill="1" applyBorder="1" applyAlignment="1">
      <alignment horizontal="center" vertical="center" wrapText="1"/>
    </xf>
    <xf numFmtId="0" fontId="66" fillId="9" borderId="14" xfId="0" applyNumberFormat="1" applyFont="1" applyFill="1" applyBorder="1" applyAlignment="1" applyProtection="1">
      <alignment horizontal="left" vertical="center" wrapText="1"/>
      <protection locked="0"/>
    </xf>
    <xf numFmtId="43" fontId="140" fillId="8" borderId="11" xfId="1" applyFont="1" applyFill="1" applyBorder="1" applyAlignment="1" applyProtection="1">
      <alignment horizontal="center" vertical="center"/>
    </xf>
    <xf numFmtId="43" fontId="137" fillId="8" borderId="11" xfId="1" applyFont="1" applyFill="1" applyBorder="1" applyAlignment="1" applyProtection="1">
      <alignment horizontal="center" vertical="center"/>
    </xf>
    <xf numFmtId="185" fontId="39" fillId="0" borderId="1" xfId="1" applyNumberFormat="1" applyFont="1" applyFill="1" applyBorder="1" applyAlignment="1" applyProtection="1">
      <alignment horizontal="left" vertical="center" wrapText="1"/>
      <protection locked="0"/>
    </xf>
    <xf numFmtId="185" fontId="39" fillId="0" borderId="0" xfId="1" applyNumberFormat="1" applyFont="1" applyFill="1" applyBorder="1" applyAlignment="1" applyProtection="1">
      <alignment horizontal="left" vertical="center" wrapText="1"/>
      <protection locked="0"/>
    </xf>
    <xf numFmtId="185" fontId="12" fillId="0" borderId="16" xfId="1" applyNumberFormat="1" applyFont="1" applyFill="1" applyBorder="1" applyAlignment="1" applyProtection="1">
      <alignment vertical="center" wrapText="1"/>
      <protection locked="0"/>
    </xf>
    <xf numFmtId="176" fontId="143" fillId="9" borderId="25" xfId="1" applyNumberFormat="1" applyFont="1" applyFill="1" applyBorder="1" applyAlignment="1" applyProtection="1">
      <alignment horizontal="left" vertical="center" wrapText="1"/>
      <protection locked="0"/>
    </xf>
    <xf numFmtId="176" fontId="143" fillId="0" borderId="0" xfId="1" applyNumberFormat="1" applyFont="1" applyAlignment="1">
      <alignment vertical="center" wrapText="1"/>
    </xf>
    <xf numFmtId="49" fontId="143" fillId="0" borderId="1" xfId="2" applyNumberFormat="1" applyFont="1" applyFill="1" applyBorder="1" applyAlignment="1" applyProtection="1">
      <alignment horizontal="left" vertical="center" wrapText="1"/>
      <protection locked="0"/>
    </xf>
    <xf numFmtId="0" fontId="145" fillId="0" borderId="0" xfId="0" applyFont="1" applyAlignment="1">
      <alignment vertical="center" wrapText="1"/>
    </xf>
    <xf numFmtId="176" fontId="143" fillId="0" borderId="1" xfId="1" applyNumberFormat="1" applyFont="1" applyFill="1" applyBorder="1" applyAlignment="1" applyProtection="1">
      <alignment horizontal="left" vertical="center" wrapText="1"/>
      <protection locked="0"/>
    </xf>
    <xf numFmtId="176" fontId="143" fillId="0" borderId="6" xfId="1" applyNumberFormat="1" applyFont="1" applyFill="1" applyBorder="1" applyAlignment="1" applyProtection="1">
      <alignment vertical="center" wrapText="1"/>
      <protection locked="0"/>
    </xf>
    <xf numFmtId="176" fontId="143" fillId="0" borderId="0" xfId="1" applyNumberFormat="1" applyFont="1" applyFill="1" applyAlignment="1">
      <alignment vertical="center" wrapText="1"/>
    </xf>
    <xf numFmtId="49" fontId="143" fillId="0" borderId="25" xfId="2" applyNumberFormat="1" applyFont="1" applyFill="1" applyBorder="1" applyAlignment="1" applyProtection="1">
      <alignment horizontal="left" vertical="center" wrapText="1"/>
      <protection locked="0"/>
    </xf>
    <xf numFmtId="49" fontId="146" fillId="0" borderId="25" xfId="2" applyNumberFormat="1" applyFont="1" applyFill="1" applyBorder="1" applyAlignment="1" applyProtection="1">
      <alignment horizontal="left" vertical="center" wrapText="1"/>
      <protection locked="0"/>
    </xf>
    <xf numFmtId="0" fontId="143" fillId="0" borderId="0" xfId="0" applyFont="1" applyAlignment="1">
      <alignment vertical="center" wrapText="1"/>
    </xf>
    <xf numFmtId="0" fontId="147" fillId="0" borderId="0" xfId="2" applyFont="1" applyBorder="1" applyAlignment="1" applyProtection="1">
      <alignment horizontal="left" vertical="center" wrapText="1"/>
    </xf>
    <xf numFmtId="0" fontId="148" fillId="0" borderId="0" xfId="2" applyFont="1" applyBorder="1" applyAlignment="1" applyProtection="1">
      <alignment vertical="center" wrapText="1"/>
    </xf>
    <xf numFmtId="0" fontId="148" fillId="0" borderId="0" xfId="2" applyFont="1" applyBorder="1" applyAlignment="1" applyProtection="1">
      <alignment horizontal="left" vertical="center" wrapText="1"/>
    </xf>
    <xf numFmtId="0" fontId="148" fillId="0" borderId="24" xfId="2" applyFont="1" applyBorder="1" applyAlignment="1" applyProtection="1">
      <alignment vertical="center" wrapText="1"/>
    </xf>
    <xf numFmtId="0" fontId="143" fillId="4" borderId="1" xfId="2" applyNumberFormat="1" applyFont="1" applyFill="1" applyBorder="1" applyAlignment="1" applyProtection="1">
      <alignment horizontal="left" vertical="center" wrapText="1"/>
    </xf>
    <xf numFmtId="0" fontId="143" fillId="0" borderId="0" xfId="2" applyFont="1" applyAlignment="1" applyProtection="1">
      <alignment vertical="center" wrapText="1"/>
    </xf>
    <xf numFmtId="0" fontId="152" fillId="0" borderId="25" xfId="0" applyFont="1" applyBorder="1" applyAlignment="1">
      <alignment horizontal="center" vertical="center" wrapText="1"/>
    </xf>
    <xf numFmtId="0" fontId="152" fillId="9" borderId="25" xfId="0" applyNumberFormat="1" applyFont="1" applyFill="1" applyBorder="1" applyAlignment="1">
      <alignment horizontal="center" vertical="center" wrapText="1"/>
    </xf>
    <xf numFmtId="0" fontId="152" fillId="9" borderId="25" xfId="0" applyFont="1" applyFill="1" applyBorder="1" applyAlignment="1">
      <alignment horizontal="center" vertical="center" wrapText="1"/>
    </xf>
    <xf numFmtId="0" fontId="152" fillId="0" borderId="0" xfId="0" applyNumberFormat="1" applyFont="1" applyAlignment="1">
      <alignment vertical="center" wrapText="1"/>
    </xf>
    <xf numFmtId="0" fontId="152" fillId="0" borderId="0" xfId="0" applyFont="1" applyAlignment="1">
      <alignment vertical="center" wrapText="1"/>
    </xf>
    <xf numFmtId="0" fontId="149" fillId="0" borderId="0" xfId="0" applyFont="1" applyAlignment="1">
      <alignment horizontal="left" vertical="center" wrapText="1"/>
    </xf>
    <xf numFmtId="0" fontId="149" fillId="0" borderId="0" xfId="0" applyNumberFormat="1" applyFont="1" applyAlignment="1">
      <alignment horizontal="center" vertical="center" wrapText="1"/>
    </xf>
    <xf numFmtId="0" fontId="149" fillId="0" borderId="0" xfId="0" applyFont="1" applyAlignment="1">
      <alignment horizontal="center" vertical="center" wrapText="1"/>
    </xf>
    <xf numFmtId="0" fontId="143" fillId="0" borderId="24" xfId="0" applyNumberFormat="1" applyFont="1" applyBorder="1" applyAlignment="1">
      <alignment vertical="center" wrapText="1"/>
    </xf>
    <xf numFmtId="31" fontId="143" fillId="0" borderId="24" xfId="0" applyNumberFormat="1" applyFont="1" applyBorder="1" applyAlignment="1">
      <alignment vertical="center" wrapText="1"/>
    </xf>
    <xf numFmtId="43" fontId="155" fillId="0" borderId="0" xfId="22" applyFont="1" applyAlignment="1">
      <alignment vertical="center" wrapText="1"/>
    </xf>
    <xf numFmtId="0" fontId="0" fillId="0" borderId="0" xfId="0">
      <alignment vertical="center"/>
    </xf>
    <xf numFmtId="176" fontId="12" fillId="22" borderId="1" xfId="1" applyNumberFormat="1" applyFont="1" applyFill="1" applyBorder="1" applyAlignment="1" applyProtection="1">
      <alignment horizontal="center" vertical="center" wrapText="1"/>
    </xf>
    <xf numFmtId="185" fontId="85" fillId="0" borderId="130" xfId="1" applyNumberFormat="1" applyFont="1" applyFill="1" applyBorder="1" applyAlignment="1" applyProtection="1">
      <alignment horizontal="center" vertical="center" wrapText="1"/>
    </xf>
    <xf numFmtId="185" fontId="9" fillId="14" borderId="15" xfId="0" applyNumberFormat="1" applyFont="1" applyFill="1" applyBorder="1" applyAlignment="1" applyProtection="1">
      <alignment horizontal="center" vertical="center"/>
    </xf>
    <xf numFmtId="182" fontId="41" fillId="14" borderId="130" xfId="1" applyNumberFormat="1" applyFont="1" applyFill="1" applyBorder="1" applyAlignment="1" applyProtection="1">
      <alignment horizontal="center" vertical="center" wrapText="1"/>
    </xf>
    <xf numFmtId="185" fontId="135" fillId="14" borderId="130" xfId="1" applyNumberFormat="1" applyFont="1" applyFill="1" applyBorder="1" applyAlignment="1" applyProtection="1">
      <alignment horizontal="center" vertical="center" wrapText="1"/>
    </xf>
    <xf numFmtId="0" fontId="160" fillId="23" borderId="32" xfId="11" applyFont="1" applyFill="1" applyBorder="1" applyAlignment="1">
      <alignment horizontal="center" vertical="center" wrapText="1"/>
    </xf>
    <xf numFmtId="0" fontId="133" fillId="0" borderId="32" xfId="11" applyFont="1" applyBorder="1" applyAlignment="1">
      <alignment horizontal="center" vertical="center" wrapText="1"/>
    </xf>
    <xf numFmtId="0" fontId="133" fillId="0" borderId="34" xfId="11" applyFont="1" applyBorder="1" applyAlignment="1">
      <alignment horizontal="center" vertical="center" wrapText="1"/>
    </xf>
    <xf numFmtId="0" fontId="133" fillId="0" borderId="133" xfId="11" applyFont="1" applyBorder="1" applyAlignment="1">
      <alignment horizontal="center" vertical="center" wrapText="1"/>
    </xf>
    <xf numFmtId="0" fontId="160" fillId="23" borderId="34" xfId="11" applyFont="1" applyFill="1" applyBorder="1" applyAlignment="1">
      <alignment horizontal="center" vertical="center" wrapText="1"/>
    </xf>
    <xf numFmtId="0" fontId="133" fillId="0" borderId="62" xfId="11" applyFont="1" applyFill="1" applyBorder="1" applyAlignment="1">
      <alignment horizontal="center" vertical="center" wrapText="1"/>
    </xf>
    <xf numFmtId="0" fontId="133" fillId="0" borderId="124" xfId="11" applyFont="1" applyFill="1" applyBorder="1" applyAlignment="1">
      <alignment horizontal="center" vertical="center" wrapText="1"/>
    </xf>
    <xf numFmtId="0" fontId="133" fillId="0" borderId="134" xfId="11" applyFont="1" applyFill="1" applyBorder="1" applyAlignment="1">
      <alignment horizontal="center" vertical="center" wrapText="1"/>
    </xf>
    <xf numFmtId="0" fontId="133" fillId="26" borderId="61" xfId="11" applyFont="1" applyFill="1" applyBorder="1" applyAlignment="1">
      <alignment horizontal="center" vertical="center" wrapText="1"/>
    </xf>
    <xf numFmtId="0" fontId="133" fillId="26" borderId="34" xfId="11" applyFont="1" applyFill="1" applyBorder="1" applyAlignment="1">
      <alignment horizontal="center" vertical="center" wrapText="1"/>
    </xf>
    <xf numFmtId="0" fontId="133" fillId="26" borderId="110" xfId="11" applyFont="1" applyFill="1" applyBorder="1" applyAlignment="1">
      <alignment horizontal="center" vertical="center" wrapText="1"/>
    </xf>
    <xf numFmtId="0" fontId="133" fillId="0" borderId="1" xfId="11" applyFont="1" applyFill="1" applyBorder="1" applyAlignment="1">
      <alignment horizontal="center" vertical="center" wrapText="1"/>
    </xf>
    <xf numFmtId="0" fontId="133" fillId="0" borderId="72" xfId="11" applyFont="1" applyFill="1" applyBorder="1" applyAlignment="1">
      <alignment horizontal="center" vertical="center" wrapText="1"/>
    </xf>
    <xf numFmtId="0" fontId="161" fillId="6" borderId="36" xfId="11" applyFont="1" applyFill="1" applyBorder="1" applyAlignment="1">
      <alignment horizontal="center" vertical="center" wrapText="1"/>
    </xf>
    <xf numFmtId="0" fontId="161" fillId="6" borderId="102" xfId="11" applyFont="1" applyFill="1" applyBorder="1" applyAlignment="1">
      <alignment horizontal="center" vertical="center" wrapText="1"/>
    </xf>
    <xf numFmtId="176" fontId="161" fillId="6" borderId="73" xfId="26" applyNumberFormat="1" applyFont="1" applyFill="1" applyBorder="1" applyAlignment="1">
      <alignment horizontal="center" vertical="center" wrapText="1"/>
    </xf>
    <xf numFmtId="176" fontId="161" fillId="6" borderId="36" xfId="26" applyNumberFormat="1" applyFont="1" applyFill="1" applyBorder="1" applyAlignment="1">
      <alignment horizontal="center" vertical="center" wrapText="1"/>
    </xf>
    <xf numFmtId="176" fontId="161" fillId="6" borderId="37" xfId="26" applyNumberFormat="1" applyFont="1" applyFill="1" applyBorder="1" applyAlignment="1">
      <alignment horizontal="center" vertical="center" wrapText="1"/>
    </xf>
    <xf numFmtId="176" fontId="161" fillId="6" borderId="133" xfId="26" applyNumberFormat="1" applyFont="1" applyFill="1" applyBorder="1" applyAlignment="1">
      <alignment horizontal="center" vertical="center" wrapText="1"/>
    </xf>
    <xf numFmtId="176" fontId="161" fillId="6" borderId="120" xfId="26" applyNumberFormat="1" applyFont="1" applyFill="1" applyBorder="1" applyAlignment="1">
      <alignment horizontal="center" vertical="center" wrapText="1"/>
    </xf>
    <xf numFmtId="176" fontId="161" fillId="6" borderId="135" xfId="26" applyNumberFormat="1" applyFont="1" applyFill="1" applyBorder="1" applyAlignment="1">
      <alignment horizontal="center" vertical="center" wrapText="1"/>
    </xf>
    <xf numFmtId="176" fontId="161" fillId="6" borderId="134" xfId="26" applyNumberFormat="1" applyFont="1" applyFill="1" applyBorder="1" applyAlignment="1">
      <alignment horizontal="center" vertical="center" wrapText="1"/>
    </xf>
    <xf numFmtId="176" fontId="161" fillId="6" borderId="110" xfId="26" applyNumberFormat="1" applyFont="1" applyFill="1" applyBorder="1" applyAlignment="1">
      <alignment horizontal="center" vertical="center" wrapText="1"/>
    </xf>
    <xf numFmtId="176" fontId="161" fillId="6" borderId="102" xfId="26" applyNumberFormat="1" applyFont="1" applyFill="1" applyBorder="1" applyAlignment="1">
      <alignment horizontal="center" vertical="center" wrapText="1"/>
    </xf>
    <xf numFmtId="176" fontId="161" fillId="6" borderId="72" xfId="26" applyNumberFormat="1" applyFont="1" applyFill="1" applyBorder="1" applyAlignment="1">
      <alignment horizontal="center" vertical="center" wrapText="1"/>
    </xf>
    <xf numFmtId="0" fontId="161" fillId="0" borderId="36" xfId="11" applyFont="1" applyBorder="1" applyAlignment="1">
      <alignment horizontal="center" vertical="center" wrapText="1"/>
    </xf>
    <xf numFmtId="0" fontId="161" fillId="0" borderId="102" xfId="11" applyFont="1" applyBorder="1" applyAlignment="1">
      <alignment horizontal="center" vertical="center" wrapText="1"/>
    </xf>
    <xf numFmtId="176" fontId="161" fillId="0" borderId="73" xfId="26" applyNumberFormat="1" applyFont="1" applyBorder="1" applyAlignment="1">
      <alignment horizontal="center" vertical="center" wrapText="1"/>
    </xf>
    <xf numFmtId="176" fontId="161" fillId="0" borderId="36" xfId="26" applyNumberFormat="1" applyFont="1" applyBorder="1" applyAlignment="1">
      <alignment horizontal="center" vertical="center" wrapText="1"/>
    </xf>
    <xf numFmtId="176" fontId="161" fillId="0" borderId="37" xfId="26" applyNumberFormat="1" applyFont="1" applyBorder="1" applyAlignment="1">
      <alignment horizontal="center" vertical="center" wrapText="1"/>
    </xf>
    <xf numFmtId="176" fontId="161" fillId="0" borderId="133" xfId="26" applyNumberFormat="1" applyFont="1" applyBorder="1" applyAlignment="1">
      <alignment horizontal="center" vertical="center" wrapText="1"/>
    </xf>
    <xf numFmtId="176" fontId="161" fillId="0" borderId="120" xfId="26" applyNumberFormat="1" applyFont="1" applyBorder="1" applyAlignment="1">
      <alignment horizontal="center" vertical="center" wrapText="1"/>
    </xf>
    <xf numFmtId="176" fontId="161" fillId="0" borderId="135" xfId="26" applyNumberFormat="1" applyFont="1" applyBorder="1" applyAlignment="1">
      <alignment horizontal="center" vertical="center" wrapText="1"/>
    </xf>
    <xf numFmtId="176" fontId="161" fillId="0" borderId="134" xfId="26" applyNumberFormat="1" applyFont="1" applyBorder="1" applyAlignment="1">
      <alignment horizontal="center" vertical="center" wrapText="1"/>
    </xf>
    <xf numFmtId="176" fontId="161" fillId="0" borderId="110" xfId="26" applyNumberFormat="1" applyFont="1" applyBorder="1" applyAlignment="1">
      <alignment horizontal="center" vertical="center" wrapText="1"/>
    </xf>
    <xf numFmtId="176" fontId="161" fillId="0" borderId="102" xfId="26" applyNumberFormat="1" applyFont="1" applyBorder="1" applyAlignment="1">
      <alignment horizontal="center" vertical="center" wrapText="1"/>
    </xf>
    <xf numFmtId="176" fontId="161" fillId="0" borderId="72" xfId="26" applyNumberFormat="1" applyFont="1" applyBorder="1" applyAlignment="1">
      <alignment horizontal="center" vertical="center" wrapText="1"/>
    </xf>
    <xf numFmtId="43" fontId="161" fillId="0" borderId="102" xfId="11" applyNumberFormat="1" applyFont="1" applyBorder="1" applyAlignment="1">
      <alignment horizontal="center" vertical="center" wrapText="1"/>
    </xf>
    <xf numFmtId="43" fontId="6" fillId="6" borderId="102" xfId="26" applyFont="1" applyFill="1" applyBorder="1" applyAlignment="1">
      <alignment horizontal="center" vertical="center" wrapText="1"/>
    </xf>
    <xf numFmtId="43" fontId="0" fillId="0" borderId="0" xfId="26" applyFont="1" applyAlignment="1">
      <alignment horizontal="center" vertical="center" wrapText="1"/>
    </xf>
    <xf numFmtId="43" fontId="161" fillId="0" borderId="36" xfId="26" applyFont="1" applyBorder="1" applyAlignment="1">
      <alignment horizontal="center" vertical="center" wrapText="1"/>
    </xf>
    <xf numFmtId="43" fontId="6" fillId="0" borderId="102" xfId="26" applyFont="1" applyBorder="1" applyAlignment="1">
      <alignment horizontal="center" vertical="center" wrapText="1"/>
    </xf>
    <xf numFmtId="176" fontId="163" fillId="0" borderId="73" xfId="26" applyNumberFormat="1" applyFont="1" applyBorder="1" applyAlignment="1">
      <alignment horizontal="center" vertical="center" wrapText="1"/>
    </xf>
    <xf numFmtId="176" fontId="163" fillId="0" borderId="36" xfId="26" applyNumberFormat="1" applyFont="1" applyBorder="1" applyAlignment="1">
      <alignment horizontal="center" vertical="center" wrapText="1"/>
    </xf>
    <xf numFmtId="176" fontId="163" fillId="0" borderId="37" xfId="26" applyNumberFormat="1" applyFont="1" applyBorder="1" applyAlignment="1">
      <alignment horizontal="center" vertical="center" wrapText="1"/>
    </xf>
    <xf numFmtId="176" fontId="163" fillId="0" borderId="133" xfId="26" applyNumberFormat="1" applyFont="1" applyBorder="1" applyAlignment="1">
      <alignment horizontal="center" vertical="center" wrapText="1"/>
    </xf>
    <xf numFmtId="176" fontId="163" fillId="0" borderId="120" xfId="26" applyNumberFormat="1" applyFont="1" applyBorder="1" applyAlignment="1">
      <alignment horizontal="center" vertical="center" wrapText="1"/>
    </xf>
    <xf numFmtId="176" fontId="56" fillId="0" borderId="133" xfId="26" applyNumberFormat="1" applyFont="1" applyBorder="1" applyAlignment="1">
      <alignment horizontal="center" vertical="center" wrapText="1"/>
    </xf>
    <xf numFmtId="176" fontId="56" fillId="0" borderId="73" xfId="26" applyNumberFormat="1" applyFont="1" applyBorder="1" applyAlignment="1">
      <alignment horizontal="center" vertical="center" wrapText="1"/>
    </xf>
    <xf numFmtId="176" fontId="56" fillId="0" borderId="135" xfId="26" applyNumberFormat="1" applyFont="1" applyBorder="1" applyAlignment="1">
      <alignment horizontal="center" vertical="center" wrapText="1"/>
    </xf>
    <xf numFmtId="176" fontId="56" fillId="0" borderId="134" xfId="26" applyNumberFormat="1" applyFont="1" applyBorder="1" applyAlignment="1">
      <alignment horizontal="center" vertical="center" wrapText="1"/>
    </xf>
    <xf numFmtId="176" fontId="163" fillId="0" borderId="110" xfId="26" applyNumberFormat="1" applyFont="1" applyBorder="1" applyAlignment="1">
      <alignment horizontal="center" vertical="center" wrapText="1"/>
    </xf>
    <xf numFmtId="176" fontId="163" fillId="0" borderId="102" xfId="26" applyNumberFormat="1" applyFont="1" applyBorder="1" applyAlignment="1">
      <alignment horizontal="center" vertical="center" wrapText="1"/>
    </xf>
    <xf numFmtId="176" fontId="56" fillId="0" borderId="72" xfId="26" applyNumberFormat="1" applyFont="1" applyBorder="1" applyAlignment="1">
      <alignment horizontal="center" vertical="center" wrapText="1"/>
    </xf>
    <xf numFmtId="0" fontId="123" fillId="0" borderId="0" xfId="11" applyFont="1" applyAlignment="1">
      <alignment horizontal="center" vertical="center" wrapText="1"/>
    </xf>
    <xf numFmtId="0" fontId="133" fillId="6" borderId="67" xfId="11" applyFont="1" applyFill="1" applyBorder="1" applyAlignment="1">
      <alignment horizontal="center" vertical="center" wrapText="1"/>
    </xf>
    <xf numFmtId="0" fontId="133" fillId="6" borderId="121" xfId="11" applyFont="1" applyFill="1" applyBorder="1" applyAlignment="1">
      <alignment horizontal="center" vertical="center" wrapText="1"/>
    </xf>
    <xf numFmtId="0" fontId="133" fillId="6" borderId="136" xfId="11" applyFont="1" applyFill="1" applyBorder="1" applyAlignment="1">
      <alignment horizontal="center" vertical="center" wrapText="1"/>
    </xf>
    <xf numFmtId="0" fontId="133" fillId="6" borderId="91" xfId="11" applyFont="1" applyFill="1" applyBorder="1" applyAlignment="1">
      <alignment horizontal="center" vertical="center" wrapText="1"/>
    </xf>
    <xf numFmtId="43" fontId="44" fillId="6" borderId="67" xfId="11" applyNumberFormat="1" applyFont="1" applyFill="1" applyBorder="1" applyAlignment="1">
      <alignment horizontal="center" vertical="center" wrapText="1"/>
    </xf>
    <xf numFmtId="43" fontId="44" fillId="6" borderId="136" xfId="11" applyNumberFormat="1" applyFont="1" applyFill="1" applyBorder="1" applyAlignment="1">
      <alignment horizontal="center" vertical="center" wrapText="1"/>
    </xf>
    <xf numFmtId="43" fontId="44" fillId="6" borderId="137" xfId="11" applyNumberFormat="1" applyFont="1" applyFill="1" applyBorder="1" applyAlignment="1">
      <alignment horizontal="center" vertical="center" wrapText="1"/>
    </xf>
    <xf numFmtId="0" fontId="44" fillId="6" borderId="91" xfId="11" applyFont="1" applyFill="1" applyBorder="1" applyAlignment="1">
      <alignment vertical="center" wrapText="1"/>
    </xf>
    <xf numFmtId="0" fontId="44" fillId="6" borderId="136" xfId="11" applyFont="1" applyFill="1" applyBorder="1" applyAlignment="1">
      <alignment vertical="center" wrapText="1"/>
    </xf>
    <xf numFmtId="43" fontId="44" fillId="6" borderId="91" xfId="11" applyNumberFormat="1" applyFont="1" applyFill="1" applyBorder="1" applyAlignment="1">
      <alignment vertical="center" wrapText="1"/>
    </xf>
    <xf numFmtId="0" fontId="44" fillId="6" borderId="137" xfId="11" applyFont="1" applyFill="1" applyBorder="1" applyAlignment="1">
      <alignment vertical="center" wrapText="1"/>
    </xf>
    <xf numFmtId="176" fontId="164" fillId="0" borderId="0" xfId="26" applyNumberFormat="1" applyFont="1" applyAlignment="1">
      <alignment horizontal="center" vertical="center" wrapText="1"/>
    </xf>
    <xf numFmtId="176" fontId="165" fillId="0" borderId="0" xfId="26" applyNumberFormat="1" applyFont="1" applyAlignment="1">
      <alignment horizontal="center" vertical="center" wrapText="1"/>
    </xf>
    <xf numFmtId="0" fontId="44" fillId="26" borderId="52" xfId="11" applyFont="1" applyFill="1" applyBorder="1" applyAlignment="1">
      <alignment horizontal="center" vertical="center" wrapText="1"/>
    </xf>
    <xf numFmtId="176" fontId="0" fillId="0" borderId="0" xfId="26" applyNumberFormat="1" applyFont="1" applyAlignment="1">
      <alignment horizontal="center" vertical="center" wrapText="1"/>
    </xf>
    <xf numFmtId="0" fontId="159" fillId="0" borderId="0" xfId="11" applyFont="1" applyAlignment="1">
      <alignment horizontal="center" vertical="center" wrapText="1"/>
    </xf>
    <xf numFmtId="0" fontId="57" fillId="0" borderId="0" xfId="11" applyFont="1"/>
    <xf numFmtId="0" fontId="56" fillId="0" borderId="0" xfId="11" applyFont="1" applyAlignment="1">
      <alignment vertical="top"/>
    </xf>
    <xf numFmtId="43" fontId="166" fillId="0" borderId="0" xfId="12" applyNumberFormat="1" applyFont="1" applyFill="1" applyAlignment="1">
      <alignment vertical="center"/>
    </xf>
    <xf numFmtId="43" fontId="115" fillId="6" borderId="138" xfId="12" applyNumberFormat="1" applyFont="1" applyFill="1" applyBorder="1" applyAlignment="1">
      <alignment horizontal="center" vertical="center" wrapText="1"/>
    </xf>
    <xf numFmtId="43" fontId="115" fillId="6" borderId="138" xfId="12" applyNumberFormat="1" applyFont="1" applyFill="1" applyBorder="1" applyAlignment="1">
      <alignment horizontal="center" vertical="center"/>
    </xf>
    <xf numFmtId="43" fontId="115" fillId="6" borderId="1" xfId="12" applyNumberFormat="1" applyFont="1" applyFill="1" applyBorder="1" applyAlignment="1">
      <alignment horizontal="center" vertical="center"/>
    </xf>
    <xf numFmtId="0" fontId="58" fillId="0" borderId="1" xfId="11" applyFont="1" applyBorder="1" applyAlignment="1">
      <alignment vertical="center"/>
    </xf>
    <xf numFmtId="43" fontId="116" fillId="17" borderId="120" xfId="12" applyNumberFormat="1" applyFont="1" applyFill="1" applyBorder="1" applyAlignment="1">
      <alignment horizontal="center" vertical="center" wrapText="1"/>
    </xf>
    <xf numFmtId="43" fontId="116" fillId="12" borderId="1" xfId="12" applyNumberFormat="1" applyFont="1" applyFill="1" applyBorder="1" applyAlignment="1">
      <alignment vertical="center"/>
    </xf>
    <xf numFmtId="43" fontId="115" fillId="17" borderId="121" xfId="12" applyNumberFormat="1" applyFont="1" applyFill="1" applyBorder="1" applyAlignment="1">
      <alignment horizontal="center" vertical="center" wrapText="1"/>
    </xf>
    <xf numFmtId="43" fontId="116" fillId="12" borderId="139" xfId="12" applyNumberFormat="1" applyFont="1" applyFill="1" applyBorder="1" applyAlignment="1">
      <alignment vertical="center"/>
    </xf>
    <xf numFmtId="43" fontId="116" fillId="12" borderId="138" xfId="12" applyNumberFormat="1" applyFont="1" applyFill="1" applyBorder="1" applyAlignment="1">
      <alignment vertical="center"/>
    </xf>
    <xf numFmtId="43" fontId="116" fillId="12" borderId="140" xfId="12" applyNumberFormat="1" applyFont="1" applyFill="1" applyBorder="1" applyAlignment="1">
      <alignment vertical="center"/>
    </xf>
    <xf numFmtId="43" fontId="116" fillId="0" borderId="119" xfId="12" applyNumberFormat="1" applyFont="1" applyFill="1" applyBorder="1" applyAlignment="1">
      <alignment horizontal="center" vertical="center" wrapText="1"/>
    </xf>
    <xf numFmtId="43" fontId="20" fillId="12" borderId="141" xfId="12" applyNumberFormat="1" applyFont="1" applyFill="1" applyBorder="1" applyAlignment="1">
      <alignment horizontal="center" vertical="center" wrapText="1"/>
    </xf>
    <xf numFmtId="43" fontId="116" fillId="0" borderId="121" xfId="12" applyNumberFormat="1" applyFont="1" applyFill="1" applyBorder="1" applyAlignment="1">
      <alignment horizontal="center" vertical="center" wrapText="1"/>
    </xf>
    <xf numFmtId="43" fontId="116" fillId="23" borderId="116" xfId="12" applyNumberFormat="1" applyFont="1" applyFill="1" applyBorder="1" applyAlignment="1">
      <alignment horizontal="center" vertical="center" wrapText="1"/>
    </xf>
    <xf numFmtId="0" fontId="56" fillId="20" borderId="0" xfId="11" applyFont="1" applyFill="1" applyAlignment="1">
      <alignment vertical="top"/>
    </xf>
    <xf numFmtId="0" fontId="167" fillId="20" borderId="0" xfId="11" applyFont="1" applyFill="1"/>
    <xf numFmtId="0" fontId="56" fillId="20" borderId="0" xfId="11" applyFont="1" applyFill="1"/>
    <xf numFmtId="0" fontId="57" fillId="20" borderId="0" xfId="11" applyFont="1" applyFill="1"/>
    <xf numFmtId="0" fontId="57" fillId="20" borderId="0" xfId="11" applyFont="1" applyFill="1" applyBorder="1" applyAlignment="1">
      <alignment horizontal="left" vertical="center" wrapText="1"/>
    </xf>
    <xf numFmtId="0" fontId="57" fillId="20" borderId="44" xfId="11" applyFont="1" applyFill="1" applyBorder="1" applyAlignment="1">
      <alignment horizontal="center" vertical="center" wrapText="1"/>
    </xf>
    <xf numFmtId="0" fontId="56" fillId="20" borderId="11" xfId="11" applyFont="1" applyFill="1" applyBorder="1" applyAlignment="1">
      <alignment horizontal="center" vertical="center" wrapText="1"/>
    </xf>
    <xf numFmtId="0" fontId="56" fillId="20" borderId="45" xfId="11" applyFont="1" applyFill="1" applyBorder="1" applyAlignment="1">
      <alignment horizontal="center" vertical="center" wrapText="1"/>
    </xf>
    <xf numFmtId="0" fontId="57" fillId="20" borderId="0" xfId="11" applyFont="1" applyFill="1" applyBorder="1" applyAlignment="1">
      <alignment vertical="center" wrapText="1"/>
    </xf>
    <xf numFmtId="2" fontId="56" fillId="20" borderId="38" xfId="11" applyNumberFormat="1" applyFont="1" applyFill="1" applyBorder="1" applyAlignment="1">
      <alignment horizontal="center" vertical="center" wrapText="1"/>
    </xf>
    <xf numFmtId="2" fontId="56" fillId="20" borderId="39" xfId="11" applyNumberFormat="1" applyFont="1" applyFill="1" applyBorder="1" applyAlignment="1">
      <alignment horizontal="center" vertical="center" wrapText="1"/>
    </xf>
    <xf numFmtId="2" fontId="56" fillId="20" borderId="40" xfId="11" applyNumberFormat="1" applyFont="1" applyFill="1" applyBorder="1" applyAlignment="1">
      <alignment horizontal="center" vertical="center" wrapText="1"/>
    </xf>
    <xf numFmtId="0" fontId="57" fillId="0" borderId="0" xfId="11" applyFont="1" applyBorder="1" applyAlignment="1">
      <alignment vertical="center" wrapText="1"/>
    </xf>
    <xf numFmtId="0" fontId="56" fillId="0" borderId="0" xfId="11" applyFont="1" applyAlignment="1">
      <alignment vertical="center"/>
    </xf>
    <xf numFmtId="0" fontId="167" fillId="0" borderId="0" xfId="11" applyFont="1"/>
    <xf numFmtId="43" fontId="119" fillId="11" borderId="29" xfId="15" applyFont="1" applyFill="1" applyBorder="1" applyAlignment="1" applyProtection="1">
      <alignment horizontal="center" vertical="center" wrapText="1"/>
      <protection locked="0"/>
    </xf>
    <xf numFmtId="0" fontId="119" fillId="24" borderId="0" xfId="37" applyFont="1" applyFill="1" applyBorder="1" applyAlignment="1" applyProtection="1">
      <alignment horizontal="center" vertical="center" wrapText="1"/>
      <protection locked="0"/>
    </xf>
    <xf numFmtId="43" fontId="113" fillId="11" borderId="0" xfId="15" applyFont="1" applyFill="1" applyBorder="1" applyAlignment="1" applyProtection="1">
      <alignment horizontal="center" vertical="center" wrapText="1"/>
      <protection locked="0"/>
    </xf>
    <xf numFmtId="0" fontId="119" fillId="11" borderId="0" xfId="38" applyFont="1" applyFill="1" applyBorder="1" applyAlignment="1" applyProtection="1">
      <alignment horizontal="center" vertical="center" wrapText="1"/>
      <protection locked="0"/>
    </xf>
    <xf numFmtId="43" fontId="20" fillId="12" borderId="31" xfId="12" applyNumberFormat="1" applyFont="1" applyFill="1" applyBorder="1" applyAlignment="1">
      <alignment vertical="center"/>
    </xf>
    <xf numFmtId="43" fontId="113" fillId="14" borderId="0" xfId="12" applyNumberFormat="1" applyFont="1" applyFill="1" applyAlignment="1">
      <alignment vertical="center"/>
    </xf>
    <xf numFmtId="43" fontId="119" fillId="0" borderId="0" xfId="12" applyNumberFormat="1" applyFont="1" applyFill="1" applyAlignment="1">
      <alignment vertical="center"/>
    </xf>
    <xf numFmtId="10" fontId="20" fillId="0" borderId="0" xfId="7" applyNumberFormat="1" applyFont="1" applyFill="1" applyAlignment="1">
      <alignment vertical="center"/>
    </xf>
    <xf numFmtId="0" fontId="20" fillId="0" borderId="0" xfId="12" applyFont="1" applyFill="1" applyAlignment="1">
      <alignment vertical="center"/>
    </xf>
    <xf numFmtId="0" fontId="170" fillId="0" borderId="0" xfId="12" applyFont="1" applyAlignment="1">
      <alignment vertical="center"/>
    </xf>
    <xf numFmtId="0" fontId="119" fillId="25" borderId="29" xfId="38" applyFont="1" applyFill="1" applyBorder="1" applyAlignment="1" applyProtection="1">
      <alignment horizontal="center" vertical="center" wrapText="1"/>
      <protection locked="0"/>
    </xf>
    <xf numFmtId="0" fontId="119" fillId="25" borderId="47" xfId="38" applyFont="1" applyFill="1" applyBorder="1" applyAlignment="1" applyProtection="1">
      <alignment horizontal="center" vertical="center" wrapText="1"/>
      <protection locked="0"/>
    </xf>
    <xf numFmtId="0" fontId="119" fillId="0" borderId="1" xfId="12" applyFont="1" applyBorder="1" applyAlignment="1">
      <alignment horizontal="center" vertical="center" wrapText="1"/>
    </xf>
    <xf numFmtId="0" fontId="20" fillId="3" borderId="1" xfId="12" applyFont="1" applyFill="1" applyBorder="1" applyAlignment="1">
      <alignment horizontal="center" vertical="center" wrapText="1"/>
    </xf>
    <xf numFmtId="0" fontId="57" fillId="3" borderId="0" xfId="11" applyFont="1" applyFill="1"/>
    <xf numFmtId="0" fontId="20" fillId="12" borderId="32" xfId="12" applyFont="1" applyFill="1" applyBorder="1" applyAlignment="1">
      <alignment vertical="center"/>
    </xf>
    <xf numFmtId="43" fontId="20" fillId="12" borderId="33" xfId="12" applyNumberFormat="1" applyFont="1" applyFill="1" applyBorder="1" applyAlignment="1">
      <alignment vertical="center"/>
    </xf>
    <xf numFmtId="0" fontId="20" fillId="12" borderId="33" xfId="12" applyFont="1" applyFill="1" applyBorder="1" applyAlignment="1">
      <alignment vertical="center"/>
    </xf>
    <xf numFmtId="0" fontId="20" fillId="12" borderId="34" xfId="12" applyFont="1" applyFill="1" applyBorder="1" applyAlignment="1">
      <alignment vertical="center"/>
    </xf>
    <xf numFmtId="43" fontId="20" fillId="0" borderId="1" xfId="12" applyNumberFormat="1" applyFont="1" applyFill="1" applyBorder="1" applyAlignment="1">
      <alignment vertical="center"/>
    </xf>
    <xf numFmtId="43" fontId="20" fillId="3" borderId="1" xfId="12" applyNumberFormat="1" applyFont="1" applyFill="1" applyBorder="1" applyAlignment="1">
      <alignment vertical="center"/>
    </xf>
    <xf numFmtId="43" fontId="20" fillId="12" borderId="1" xfId="12" applyNumberFormat="1" applyFont="1" applyFill="1" applyBorder="1" applyAlignment="1">
      <alignment vertical="center"/>
    </xf>
    <xf numFmtId="0" fontId="20" fillId="12" borderId="1" xfId="12" applyFont="1" applyFill="1" applyBorder="1" applyAlignment="1">
      <alignment vertical="center"/>
    </xf>
    <xf numFmtId="43" fontId="20" fillId="0" borderId="31" xfId="12" applyNumberFormat="1" applyFont="1" applyFill="1" applyBorder="1" applyAlignment="1">
      <alignment vertical="center"/>
    </xf>
    <xf numFmtId="0" fontId="20" fillId="3" borderId="0" xfId="12" applyFont="1" applyFill="1" applyAlignment="1">
      <alignment horizontal="center" vertical="center" wrapText="1"/>
    </xf>
    <xf numFmtId="0" fontId="20" fillId="3" borderId="0" xfId="12" applyFont="1" applyFill="1" applyAlignment="1">
      <alignment vertical="center"/>
    </xf>
    <xf numFmtId="43" fontId="20" fillId="15" borderId="1" xfId="12" applyNumberFormat="1" applyFont="1" applyFill="1" applyBorder="1" applyAlignment="1">
      <alignment vertical="center"/>
    </xf>
    <xf numFmtId="43" fontId="20" fillId="3" borderId="0" xfId="12" applyNumberFormat="1" applyFont="1" applyFill="1" applyAlignment="1">
      <alignment vertical="center"/>
    </xf>
    <xf numFmtId="43" fontId="20" fillId="0" borderId="51" xfId="12" applyNumberFormat="1" applyFont="1" applyFill="1" applyBorder="1" applyAlignment="1">
      <alignment vertical="center"/>
    </xf>
    <xf numFmtId="43" fontId="119" fillId="0" borderId="51" xfId="12" applyNumberFormat="1" applyFont="1" applyFill="1" applyBorder="1" applyAlignment="1">
      <alignment horizontal="center" vertical="center"/>
    </xf>
    <xf numFmtId="0" fontId="40" fillId="14" borderId="143" xfId="2" applyFont="1" applyFill="1" applyBorder="1" applyAlignment="1" applyProtection="1">
      <alignment vertical="center"/>
    </xf>
    <xf numFmtId="0" fontId="9" fillId="23" borderId="2" xfId="2" applyFont="1" applyFill="1" applyBorder="1" applyAlignment="1" applyProtection="1">
      <alignment horizontal="center" vertical="center" wrapText="1"/>
    </xf>
    <xf numFmtId="0" fontId="28" fillId="9" borderId="142" xfId="5" applyFont="1" applyFill="1" applyBorder="1" applyAlignment="1" applyProtection="1">
      <alignment vertical="center"/>
    </xf>
    <xf numFmtId="0" fontId="18" fillId="0" borderId="142" xfId="5" applyFont="1" applyFill="1" applyBorder="1" applyAlignment="1" applyProtection="1">
      <alignment horizontal="left" vertical="center"/>
    </xf>
    <xf numFmtId="0" fontId="28" fillId="9" borderId="142" xfId="5" applyFont="1" applyFill="1" applyBorder="1" applyAlignment="1" applyProtection="1">
      <alignment horizontal="left" vertical="center"/>
    </xf>
    <xf numFmtId="43" fontId="28" fillId="6" borderId="142" xfId="5" applyNumberFormat="1" applyFont="1" applyFill="1" applyBorder="1" applyAlignment="1" applyProtection="1">
      <alignment horizontal="left" vertical="center"/>
    </xf>
    <xf numFmtId="43" fontId="28" fillId="12" borderId="145" xfId="5" applyNumberFormat="1" applyFont="1" applyFill="1" applyBorder="1" applyAlignment="1" applyProtection="1">
      <alignment horizontal="left" vertical="center"/>
    </xf>
    <xf numFmtId="176" fontId="18" fillId="23" borderId="2" xfId="1" applyNumberFormat="1" applyFont="1" applyFill="1" applyBorder="1" applyAlignment="1">
      <alignment horizontal="left" vertical="center" wrapText="1"/>
    </xf>
    <xf numFmtId="176" fontId="18" fillId="0" borderId="142" xfId="1" applyNumberFormat="1" applyFont="1" applyBorder="1" applyAlignment="1" applyProtection="1">
      <alignment horizontal="center" vertical="center"/>
    </xf>
    <xf numFmtId="0" fontId="6" fillId="0" borderId="142" xfId="12" applyNumberFormat="1" applyFont="1" applyBorder="1" applyAlignment="1">
      <alignment horizontal="left" wrapText="1"/>
    </xf>
    <xf numFmtId="0" fontId="6" fillId="0" borderId="142" xfId="12" applyFont="1" applyBorder="1" applyAlignment="1">
      <alignment horizontal="left" wrapText="1"/>
    </xf>
    <xf numFmtId="0" fontId="6" fillId="0" borderId="142" xfId="0" applyFont="1" applyFill="1" applyBorder="1" applyAlignment="1" applyProtection="1">
      <alignment horizontal="center" vertical="center" wrapText="1"/>
    </xf>
    <xf numFmtId="0" fontId="109" fillId="6" borderId="1" xfId="5" applyFont="1" applyFill="1" applyBorder="1" applyAlignment="1">
      <alignment vertical="center" wrapText="1"/>
    </xf>
    <xf numFmtId="176" fontId="28" fillId="9" borderId="142" xfId="1" applyNumberFormat="1" applyFont="1" applyFill="1" applyBorder="1" applyAlignment="1" applyProtection="1">
      <alignment vertical="center" wrapText="1"/>
    </xf>
    <xf numFmtId="176" fontId="18" fillId="0" borderId="142" xfId="1" applyNumberFormat="1" applyFont="1" applyFill="1" applyBorder="1" applyAlignment="1" applyProtection="1">
      <alignment horizontal="left" vertical="center" wrapText="1"/>
    </xf>
    <xf numFmtId="176" fontId="28" fillId="6" borderId="142" xfId="1" applyNumberFormat="1" applyFont="1" applyFill="1" applyBorder="1" applyAlignment="1" applyProtection="1">
      <alignment horizontal="left" vertical="center" wrapText="1"/>
    </xf>
    <xf numFmtId="176" fontId="11" fillId="9" borderId="142" xfId="1" applyNumberFormat="1" applyFont="1" applyFill="1" applyBorder="1" applyAlignment="1" applyProtection="1">
      <alignment horizontal="left" vertical="center" wrapText="1"/>
    </xf>
    <xf numFmtId="176" fontId="28" fillId="12" borderId="145" xfId="1" applyNumberFormat="1" applyFont="1" applyFill="1" applyBorder="1" applyAlignment="1" applyProtection="1">
      <alignment horizontal="left" vertical="center" wrapText="1"/>
    </xf>
    <xf numFmtId="0" fontId="58" fillId="23" borderId="1" xfId="11" applyFont="1" applyFill="1" applyBorder="1" applyAlignment="1">
      <alignment vertical="center"/>
    </xf>
    <xf numFmtId="0" fontId="117" fillId="14" borderId="0" xfId="12" applyFont="1" applyFill="1" applyAlignment="1">
      <alignment vertical="center"/>
    </xf>
    <xf numFmtId="0" fontId="174" fillId="0" borderId="0" xfId="5" applyFont="1" applyFill="1" applyAlignment="1">
      <alignment horizontal="center" vertical="center"/>
    </xf>
    <xf numFmtId="0" fontId="109" fillId="0" borderId="1" xfId="5" applyFont="1" applyFill="1" applyBorder="1" applyAlignment="1">
      <alignment vertical="center" wrapText="1"/>
    </xf>
    <xf numFmtId="176" fontId="15" fillId="22" borderId="1" xfId="1" applyNumberFormat="1" applyFont="1" applyFill="1" applyBorder="1" applyAlignment="1" applyProtection="1">
      <alignment horizontal="center" vertical="center" wrapText="1"/>
    </xf>
    <xf numFmtId="176" fontId="15" fillId="22" borderId="1" xfId="1" applyNumberFormat="1" applyFont="1" applyFill="1" applyBorder="1" applyAlignment="1" applyProtection="1">
      <alignment horizontal="right" vertical="center" wrapText="1"/>
    </xf>
    <xf numFmtId="176" fontId="41" fillId="15" borderId="2" xfId="1" applyNumberFormat="1" applyFont="1" applyFill="1" applyBorder="1" applyAlignment="1" applyProtection="1">
      <alignment horizontal="right" vertical="center"/>
    </xf>
    <xf numFmtId="176" fontId="15" fillId="22" borderId="1" xfId="1" applyNumberFormat="1" applyFont="1" applyFill="1" applyBorder="1" applyAlignment="1" applyProtection="1">
      <alignment horizontal="right" vertical="center" wrapText="1"/>
      <protection locked="0"/>
    </xf>
    <xf numFmtId="176" fontId="15" fillId="15" borderId="1" xfId="1" applyNumberFormat="1" applyFont="1" applyFill="1" applyBorder="1" applyAlignment="1" applyProtection="1">
      <alignment horizontal="right" vertical="center" wrapText="1"/>
      <protection locked="0"/>
    </xf>
    <xf numFmtId="176" fontId="15" fillId="15" borderId="1" xfId="1" applyNumberFormat="1" applyFont="1" applyFill="1" applyBorder="1" applyAlignment="1" applyProtection="1">
      <alignment horizontal="right" vertical="center" wrapText="1"/>
    </xf>
    <xf numFmtId="176" fontId="15" fillId="22" borderId="10" xfId="1" applyNumberFormat="1" applyFont="1" applyFill="1" applyBorder="1" applyAlignment="1" applyProtection="1">
      <alignment horizontal="right" vertical="center" wrapText="1"/>
    </xf>
    <xf numFmtId="176" fontId="15" fillId="15" borderId="10" xfId="1" applyNumberFormat="1" applyFont="1" applyFill="1" applyBorder="1" applyAlignment="1" applyProtection="1">
      <alignment horizontal="right" vertical="center" wrapText="1"/>
    </xf>
    <xf numFmtId="176" fontId="15" fillId="22" borderId="10" xfId="1" applyNumberFormat="1" applyFont="1" applyFill="1" applyBorder="1" applyAlignment="1" applyProtection="1">
      <alignment horizontal="right" vertical="center" wrapText="1"/>
      <protection locked="0"/>
    </xf>
    <xf numFmtId="183" fontId="15" fillId="22" borderId="1" xfId="1" applyNumberFormat="1" applyFont="1" applyFill="1" applyBorder="1" applyAlignment="1" applyProtection="1">
      <alignment horizontal="right" vertical="center" wrapText="1"/>
    </xf>
    <xf numFmtId="176" fontId="30" fillId="27" borderId="2" xfId="1" applyNumberFormat="1" applyFont="1" applyFill="1" applyBorder="1" applyAlignment="1" applyProtection="1">
      <alignment horizontal="right" vertical="center"/>
    </xf>
    <xf numFmtId="0" fontId="12" fillId="0" borderId="0" xfId="2" applyNumberFormat="1" applyFont="1" applyProtection="1">
      <alignment vertical="center"/>
    </xf>
    <xf numFmtId="0" fontId="9" fillId="14" borderId="4" xfId="2" applyNumberFormat="1" applyFont="1" applyFill="1" applyBorder="1" applyAlignment="1" applyProtection="1">
      <alignment vertical="center"/>
    </xf>
    <xf numFmtId="0" fontId="15" fillId="4" borderId="1" xfId="2" applyNumberFormat="1" applyFont="1" applyFill="1" applyBorder="1" applyAlignment="1" applyProtection="1">
      <alignment horizontal="right" vertical="center" wrapText="1"/>
    </xf>
    <xf numFmtId="0" fontId="18" fillId="0" borderId="9" xfId="2" applyNumberFormat="1" applyFont="1" applyFill="1" applyBorder="1" applyAlignment="1" applyProtection="1">
      <alignment horizontal="center" vertical="center"/>
    </xf>
    <xf numFmtId="0" fontId="18" fillId="0" borderId="2" xfId="2" applyNumberFormat="1" applyFont="1" applyFill="1" applyBorder="1" applyAlignment="1" applyProtection="1">
      <alignment horizontal="center" vertical="center"/>
    </xf>
    <xf numFmtId="0" fontId="18" fillId="0" borderId="2" xfId="0" applyNumberFormat="1" applyFont="1" applyFill="1" applyBorder="1" applyAlignment="1" applyProtection="1">
      <alignment horizontal="center" vertical="center"/>
    </xf>
    <xf numFmtId="0" fontId="28" fillId="0" borderId="2" xfId="0" applyNumberFormat="1" applyFont="1" applyFill="1" applyBorder="1" applyAlignment="1" applyProtection="1">
      <alignment horizontal="center" vertical="center"/>
    </xf>
    <xf numFmtId="0" fontId="18" fillId="0" borderId="2" xfId="0" applyNumberFormat="1" applyFont="1" applyFill="1" applyBorder="1" applyAlignment="1" applyProtection="1">
      <alignment vertical="center" wrapText="1"/>
    </xf>
    <xf numFmtId="0" fontId="18" fillId="0" borderId="4" xfId="0" applyNumberFormat="1" applyFont="1" applyFill="1" applyBorder="1" applyAlignment="1" applyProtection="1">
      <alignment vertical="center"/>
    </xf>
    <xf numFmtId="0" fontId="18" fillId="0" borderId="4" xfId="0" applyNumberFormat="1" applyFont="1" applyFill="1" applyBorder="1" applyAlignment="1" applyProtection="1">
      <alignment vertical="center" wrapText="1"/>
    </xf>
    <xf numFmtId="0" fontId="18" fillId="0" borderId="7" xfId="0" applyNumberFormat="1" applyFont="1" applyFill="1" applyBorder="1" applyAlignment="1" applyProtection="1">
      <alignment vertical="center"/>
    </xf>
    <xf numFmtId="0" fontId="15" fillId="12" borderId="1" xfId="2" applyNumberFormat="1" applyFont="1" applyFill="1" applyBorder="1" applyProtection="1">
      <alignment vertical="center"/>
    </xf>
    <xf numFmtId="0" fontId="12" fillId="12" borderId="1" xfId="4" applyNumberFormat="1" applyFont="1" applyFill="1" applyBorder="1" applyProtection="1">
      <alignment vertical="center"/>
    </xf>
    <xf numFmtId="0" fontId="18" fillId="23" borderId="9" xfId="0" applyNumberFormat="1" applyFont="1" applyFill="1" applyBorder="1" applyAlignment="1" applyProtection="1">
      <alignment vertical="center"/>
    </xf>
    <xf numFmtId="0" fontId="17" fillId="0" borderId="0" xfId="2" applyNumberFormat="1" applyFont="1" applyProtection="1">
      <alignment vertical="center"/>
    </xf>
    <xf numFmtId="0" fontId="146" fillId="4" borderId="1" xfId="2" applyNumberFormat="1" applyFont="1" applyFill="1" applyBorder="1" applyAlignment="1" applyProtection="1">
      <alignment horizontal="left" vertical="center" wrapText="1"/>
    </xf>
    <xf numFmtId="43" fontId="15" fillId="4" borderId="1" xfId="1" applyFont="1" applyFill="1" applyBorder="1" applyAlignment="1" applyProtection="1">
      <alignment horizontal="right" vertical="center"/>
    </xf>
    <xf numFmtId="10" fontId="15" fillId="4" borderId="1" xfId="4" applyNumberFormat="1" applyFont="1" applyFill="1" applyBorder="1" applyAlignment="1" applyProtection="1">
      <alignment horizontal="right" vertical="center" wrapText="1"/>
    </xf>
    <xf numFmtId="43" fontId="15" fillId="4" borderId="1" xfId="1" applyFont="1" applyFill="1" applyBorder="1" applyAlignment="1" applyProtection="1">
      <alignment horizontal="right" vertical="center" wrapText="1"/>
    </xf>
    <xf numFmtId="184" fontId="15" fillId="12" borderId="30" xfId="2" applyNumberFormat="1" applyFont="1" applyFill="1" applyBorder="1" applyAlignment="1" applyProtection="1">
      <alignment horizontal="right" vertical="center"/>
    </xf>
    <xf numFmtId="0" fontId="15" fillId="0" borderId="0" xfId="2" applyFont="1" applyAlignment="1" applyProtection="1">
      <alignment horizontal="right" vertical="center"/>
    </xf>
    <xf numFmtId="0" fontId="15" fillId="4" borderId="1" xfId="2" applyNumberFormat="1" applyFont="1" applyFill="1" applyBorder="1" applyAlignment="1" applyProtection="1">
      <alignment horizontal="center" vertical="center" wrapText="1"/>
    </xf>
    <xf numFmtId="184" fontId="15" fillId="4" borderId="1" xfId="2" applyNumberFormat="1" applyFont="1" applyFill="1" applyBorder="1" applyAlignment="1" applyProtection="1">
      <alignment horizontal="right" vertical="center" wrapText="1"/>
    </xf>
    <xf numFmtId="10" fontId="15" fillId="3" borderId="2" xfId="4" applyNumberFormat="1" applyFont="1" applyFill="1" applyBorder="1" applyAlignment="1" applyProtection="1">
      <alignment horizontal="right" vertical="center"/>
    </xf>
    <xf numFmtId="10" fontId="15" fillId="3" borderId="3" xfId="4" applyNumberFormat="1" applyFont="1" applyFill="1" applyBorder="1" applyAlignment="1" applyProtection="1">
      <alignment horizontal="right" vertical="center"/>
    </xf>
    <xf numFmtId="184" fontId="15" fillId="12" borderId="30" xfId="2" applyNumberFormat="1" applyFont="1" applyFill="1" applyBorder="1" applyProtection="1">
      <alignment vertical="center"/>
    </xf>
    <xf numFmtId="10" fontId="15" fillId="12" borderId="2" xfId="4" applyNumberFormat="1" applyFont="1" applyFill="1" applyBorder="1" applyAlignment="1" applyProtection="1">
      <alignment horizontal="right" vertical="center"/>
    </xf>
    <xf numFmtId="0" fontId="15" fillId="4" borderId="1" xfId="1" applyNumberFormat="1" applyFont="1" applyFill="1" applyBorder="1" applyAlignment="1" applyProtection="1">
      <alignment horizontal="center" vertical="center" wrapText="1"/>
    </xf>
    <xf numFmtId="0" fontId="28" fillId="4" borderId="1" xfId="2" applyNumberFormat="1" applyFont="1" applyFill="1" applyBorder="1" applyAlignment="1" applyProtection="1">
      <alignment horizontal="center" vertical="center" wrapText="1"/>
    </xf>
    <xf numFmtId="0" fontId="12" fillId="9" borderId="0" xfId="2" applyNumberFormat="1" applyFont="1" applyFill="1" applyProtection="1">
      <alignment vertical="center"/>
    </xf>
    <xf numFmtId="0" fontId="40" fillId="14" borderId="5" xfId="2" applyNumberFormat="1" applyFont="1" applyFill="1" applyBorder="1" applyAlignment="1" applyProtection="1">
      <alignment vertical="center"/>
    </xf>
    <xf numFmtId="0" fontId="29" fillId="9" borderId="2" xfId="0" applyNumberFormat="1" applyFont="1" applyFill="1" applyBorder="1" applyAlignment="1" applyProtection="1">
      <alignment horizontal="center" vertical="center"/>
    </xf>
    <xf numFmtId="0" fontId="25" fillId="23" borderId="1" xfId="0" applyNumberFormat="1" applyFont="1" applyFill="1" applyBorder="1" applyAlignment="1" applyProtection="1">
      <alignment horizontal="center" vertical="center" wrapText="1"/>
    </xf>
    <xf numFmtId="43" fontId="12" fillId="9" borderId="6" xfId="1" applyFont="1" applyFill="1" applyBorder="1" applyAlignment="1" applyProtection="1">
      <alignment horizontal="right" vertical="center"/>
      <protection locked="0"/>
    </xf>
    <xf numFmtId="43" fontId="12" fillId="9" borderId="2" xfId="1" applyFont="1" applyFill="1" applyBorder="1" applyAlignment="1" applyProtection="1">
      <alignment horizontal="right" vertical="center"/>
      <protection locked="0"/>
    </xf>
    <xf numFmtId="0" fontId="26" fillId="9" borderId="20" xfId="0" applyNumberFormat="1" applyFont="1" applyFill="1" applyBorder="1" applyAlignment="1" applyProtection="1">
      <alignment vertical="center"/>
    </xf>
    <xf numFmtId="0" fontId="176" fillId="9" borderId="20" xfId="0" applyNumberFormat="1" applyFont="1" applyFill="1" applyBorder="1" applyAlignment="1" applyProtection="1">
      <alignment vertical="center"/>
    </xf>
    <xf numFmtId="0" fontId="25" fillId="9" borderId="7" xfId="0" applyNumberFormat="1" applyFont="1" applyFill="1" applyBorder="1" applyAlignment="1" applyProtection="1">
      <alignment horizontal="left" vertical="center"/>
    </xf>
    <xf numFmtId="43" fontId="12" fillId="0" borderId="9" xfId="1" applyFont="1" applyFill="1" applyBorder="1" applyAlignment="1" applyProtection="1">
      <alignment horizontal="right" vertical="center"/>
      <protection locked="0"/>
    </xf>
    <xf numFmtId="43" fontId="25" fillId="9" borderId="130" xfId="1" applyFont="1" applyFill="1" applyBorder="1" applyAlignment="1" applyProtection="1">
      <alignment horizontal="center" vertical="center" wrapText="1"/>
    </xf>
    <xf numFmtId="182" fontId="12" fillId="0" borderId="0" xfId="1" applyNumberFormat="1" applyFont="1" applyFill="1" applyAlignment="1" applyProtection="1">
      <alignment vertical="center"/>
    </xf>
    <xf numFmtId="182" fontId="43" fillId="0" borderId="0" xfId="1" applyNumberFormat="1" applyFont="1" applyFill="1" applyAlignment="1" applyProtection="1">
      <alignment horizontal="center" vertical="center"/>
    </xf>
    <xf numFmtId="182" fontId="43" fillId="0" borderId="0" xfId="1" applyNumberFormat="1" applyFont="1" applyFill="1" applyBorder="1" applyAlignment="1" applyProtection="1">
      <alignment horizontal="center" vertical="center"/>
    </xf>
    <xf numFmtId="182" fontId="18" fillId="6" borderId="6" xfId="1" applyNumberFormat="1" applyFont="1" applyFill="1" applyBorder="1" applyAlignment="1" applyProtection="1">
      <alignment vertical="center" wrapText="1"/>
    </xf>
    <xf numFmtId="182" fontId="28" fillId="6" borderId="6" xfId="1" applyNumberFormat="1" applyFont="1" applyFill="1" applyBorder="1" applyAlignment="1" applyProtection="1">
      <alignment vertical="center" wrapText="1"/>
    </xf>
    <xf numFmtId="182" fontId="18" fillId="6" borderId="15" xfId="1" applyNumberFormat="1" applyFont="1" applyFill="1" applyBorder="1" applyAlignment="1" applyProtection="1">
      <alignment vertical="center" wrapText="1"/>
    </xf>
    <xf numFmtId="182" fontId="12" fillId="20" borderId="154" xfId="1" applyNumberFormat="1" applyFont="1" applyFill="1" applyBorder="1" applyProtection="1">
      <alignment vertical="center"/>
    </xf>
    <xf numFmtId="182" fontId="18" fillId="6" borderId="156" xfId="1" applyNumberFormat="1" applyFont="1" applyFill="1" applyBorder="1" applyAlignment="1" applyProtection="1">
      <alignment vertical="center" wrapText="1"/>
    </xf>
    <xf numFmtId="182" fontId="18" fillId="6" borderId="6" xfId="1" applyNumberFormat="1" applyFont="1" applyFill="1" applyBorder="1" applyAlignment="1" applyProtection="1">
      <alignment horizontal="center" vertical="center" wrapText="1"/>
    </xf>
    <xf numFmtId="182" fontId="12" fillId="0" borderId="1" xfId="1" applyNumberFormat="1" applyFont="1" applyFill="1" applyBorder="1" applyAlignment="1" applyProtection="1">
      <alignment vertical="center"/>
    </xf>
    <xf numFmtId="0" fontId="15" fillId="0" borderId="0" xfId="1" applyNumberFormat="1" applyFont="1" applyProtection="1">
      <alignment vertical="center"/>
    </xf>
    <xf numFmtId="176" fontId="14" fillId="0" borderId="0" xfId="1" applyNumberFormat="1" applyFont="1" applyProtection="1">
      <alignment vertical="center"/>
    </xf>
    <xf numFmtId="0" fontId="16" fillId="2" borderId="7" xfId="0" applyFont="1" applyFill="1" applyBorder="1" applyAlignment="1" applyProtection="1">
      <alignment horizontal="center" vertical="center"/>
    </xf>
    <xf numFmtId="10" fontId="16" fillId="2" borderId="7" xfId="4" applyNumberFormat="1" applyFont="1" applyFill="1" applyBorder="1" applyAlignment="1" applyProtection="1">
      <alignment horizontal="center" vertical="center"/>
    </xf>
    <xf numFmtId="10" fontId="15" fillId="22" borderId="2" xfId="4" applyNumberFormat="1" applyFont="1" applyFill="1" applyBorder="1" applyAlignment="1" applyProtection="1">
      <alignment horizontal="right" vertical="center"/>
    </xf>
    <xf numFmtId="176" fontId="15" fillId="9" borderId="0" xfId="1" applyNumberFormat="1" applyFont="1" applyFill="1" applyProtection="1">
      <alignment vertical="center"/>
    </xf>
    <xf numFmtId="0" fontId="18" fillId="14" borderId="6" xfId="1" applyNumberFormat="1" applyFont="1" applyFill="1" applyBorder="1" applyAlignment="1" applyProtection="1">
      <alignment horizontal="center" vertical="center"/>
    </xf>
    <xf numFmtId="10" fontId="12" fillId="10" borderId="2" xfId="4" applyNumberFormat="1" applyFont="1" applyFill="1" applyBorder="1" applyAlignment="1" applyProtection="1">
      <alignment horizontal="right" vertical="center"/>
    </xf>
    <xf numFmtId="43" fontId="12" fillId="15" borderId="2" xfId="1" applyFont="1" applyFill="1" applyBorder="1" applyAlignment="1" applyProtection="1">
      <alignment horizontal="right" vertical="center"/>
    </xf>
    <xf numFmtId="176" fontId="12" fillId="9" borderId="0" xfId="1" applyNumberFormat="1" applyFont="1" applyFill="1" applyProtection="1">
      <alignment vertical="center"/>
    </xf>
    <xf numFmtId="0" fontId="18" fillId="9" borderId="6" xfId="1" applyNumberFormat="1" applyFont="1" applyFill="1" applyBorder="1" applyAlignment="1" applyProtection="1">
      <alignment horizontal="center" vertical="center"/>
    </xf>
    <xf numFmtId="0" fontId="18" fillId="9" borderId="6" xfId="1" applyNumberFormat="1" applyFont="1" applyFill="1" applyBorder="1" applyAlignment="1" applyProtection="1">
      <alignment horizontal="center" vertical="center" wrapText="1"/>
    </xf>
    <xf numFmtId="10" fontId="15" fillId="22" borderId="2" xfId="4" applyNumberFormat="1" applyFont="1" applyFill="1" applyBorder="1" applyAlignment="1" applyProtection="1">
      <alignment horizontal="right" vertical="center"/>
      <protection locked="0"/>
    </xf>
    <xf numFmtId="180" fontId="15" fillId="22" borderId="2" xfId="1" applyNumberFormat="1" applyFont="1" applyFill="1" applyBorder="1" applyAlignment="1" applyProtection="1">
      <alignment horizontal="right" vertical="center"/>
      <protection locked="0"/>
    </xf>
    <xf numFmtId="10" fontId="12" fillId="10" borderId="2" xfId="4" applyNumberFormat="1" applyFont="1" applyFill="1" applyBorder="1" applyAlignment="1" applyProtection="1">
      <alignment horizontal="right" vertical="center"/>
      <protection locked="0"/>
    </xf>
    <xf numFmtId="180" fontId="12" fillId="15" borderId="2" xfId="1" applyNumberFormat="1" applyFont="1" applyFill="1" applyBorder="1" applyAlignment="1" applyProtection="1">
      <alignment horizontal="right" vertical="center"/>
      <protection locked="0"/>
    </xf>
    <xf numFmtId="176" fontId="12" fillId="10" borderId="2" xfId="1" applyNumberFormat="1" applyFont="1" applyFill="1" applyBorder="1" applyAlignment="1" applyProtection="1">
      <alignment horizontal="right" vertical="center"/>
      <protection locked="0"/>
    </xf>
    <xf numFmtId="10" fontId="15" fillId="22" borderId="7" xfId="4" applyNumberFormat="1" applyFont="1" applyFill="1" applyBorder="1" applyAlignment="1" applyProtection="1">
      <alignment horizontal="right" vertical="center"/>
    </xf>
    <xf numFmtId="43" fontId="15" fillId="22" borderId="7" xfId="1" applyFont="1" applyFill="1" applyBorder="1" applyAlignment="1" applyProtection="1">
      <alignment horizontal="right" vertical="center"/>
    </xf>
    <xf numFmtId="10" fontId="12" fillId="10" borderId="1" xfId="4" applyNumberFormat="1" applyFont="1" applyFill="1" applyBorder="1" applyAlignment="1" applyProtection="1">
      <alignment horizontal="right" vertical="center"/>
    </xf>
    <xf numFmtId="10" fontId="15" fillId="22" borderId="1" xfId="4" applyNumberFormat="1" applyFont="1" applyFill="1" applyBorder="1" applyAlignment="1" applyProtection="1">
      <alignment horizontal="right" vertical="center"/>
    </xf>
    <xf numFmtId="43" fontId="15" fillId="22" borderId="1" xfId="1" applyFont="1" applyFill="1" applyBorder="1" applyAlignment="1" applyProtection="1">
      <alignment horizontal="right" vertical="center"/>
    </xf>
    <xf numFmtId="0" fontId="12" fillId="10" borderId="1" xfId="4" applyNumberFormat="1" applyFont="1" applyFill="1" applyBorder="1" applyAlignment="1" applyProtection="1">
      <alignment horizontal="right" vertical="center"/>
    </xf>
    <xf numFmtId="0" fontId="134" fillId="0" borderId="25" xfId="5" applyFont="1" applyFill="1" applyBorder="1" applyAlignment="1">
      <alignment vertical="center" wrapText="1"/>
    </xf>
    <xf numFmtId="0" fontId="134" fillId="6" borderId="1" xfId="5" applyFont="1" applyFill="1" applyBorder="1" applyAlignment="1">
      <alignment vertical="center" wrapText="1"/>
    </xf>
    <xf numFmtId="0" fontId="179" fillId="6" borderId="136" xfId="11" applyFont="1" applyFill="1" applyBorder="1" applyAlignment="1">
      <alignment horizontal="center" vertical="center" wrapText="1"/>
    </xf>
    <xf numFmtId="176" fontId="171" fillId="12" borderId="147" xfId="1" applyNumberFormat="1" applyFont="1" applyFill="1" applyBorder="1" applyAlignment="1" applyProtection="1">
      <alignment horizontal="center" vertical="center" wrapText="1"/>
      <protection locked="0"/>
    </xf>
    <xf numFmtId="43" fontId="21" fillId="0" borderId="0" xfId="11" applyNumberFormat="1" applyAlignment="1">
      <alignment horizontal="center" vertical="center" wrapText="1"/>
    </xf>
    <xf numFmtId="176" fontId="21" fillId="0" borderId="0" xfId="11" applyNumberFormat="1" applyAlignment="1">
      <alignment horizontal="center" vertical="center" wrapText="1"/>
    </xf>
    <xf numFmtId="0" fontId="21" fillId="28" borderId="25" xfId="11" applyFill="1" applyBorder="1" applyAlignment="1">
      <alignment horizontal="center" vertical="center" wrapText="1"/>
    </xf>
    <xf numFmtId="0" fontId="133" fillId="26" borderId="25" xfId="11" applyFont="1" applyFill="1" applyBorder="1" applyAlignment="1">
      <alignment horizontal="center" vertical="center" wrapText="1"/>
    </xf>
    <xf numFmtId="176" fontId="163" fillId="0" borderId="25" xfId="26" applyNumberFormat="1" applyFont="1" applyBorder="1" applyAlignment="1">
      <alignment horizontal="center" vertical="center" wrapText="1"/>
    </xf>
    <xf numFmtId="176" fontId="21" fillId="12" borderId="25" xfId="1" applyNumberFormat="1" applyFont="1" applyFill="1" applyBorder="1" applyAlignment="1">
      <alignment horizontal="center" vertical="center" wrapText="1"/>
    </xf>
    <xf numFmtId="0" fontId="0" fillId="0" borderId="0" xfId="0">
      <alignment vertical="center"/>
    </xf>
    <xf numFmtId="0" fontId="31" fillId="0" borderId="0" xfId="5" applyFont="1" applyAlignment="1">
      <alignment horizontal="center" vertical="center"/>
    </xf>
    <xf numFmtId="0" fontId="33" fillId="0" borderId="0" xfId="5" applyFont="1" applyAlignment="1">
      <alignment horizontal="center" vertical="center"/>
    </xf>
    <xf numFmtId="0" fontId="54" fillId="6" borderId="25" xfId="5" applyFont="1" applyFill="1" applyBorder="1" applyAlignment="1">
      <alignment horizontal="center" vertical="center"/>
    </xf>
    <xf numFmtId="0" fontId="93" fillId="6" borderId="25" xfId="5" applyFont="1" applyFill="1" applyBorder="1" applyAlignment="1">
      <alignment horizontal="center" vertical="center"/>
    </xf>
    <xf numFmtId="0" fontId="165" fillId="0" borderId="87" xfId="5" applyFont="1" applyFill="1" applyBorder="1" applyAlignment="1">
      <alignment horizontal="center" vertical="center" wrapText="1"/>
    </xf>
    <xf numFmtId="0" fontId="91" fillId="16" borderId="25" xfId="18" applyNumberFormat="1" applyFont="1" applyFill="1" applyBorder="1" applyAlignment="1">
      <alignment horizontal="center" vertical="center"/>
    </xf>
    <xf numFmtId="0" fontId="173" fillId="6" borderId="150" xfId="0" applyFont="1" applyFill="1" applyBorder="1" applyAlignment="1">
      <alignment horizontal="center" vertical="center"/>
    </xf>
    <xf numFmtId="0" fontId="77" fillId="8" borderId="24" xfId="0" applyFont="1" applyFill="1" applyBorder="1" applyAlignment="1" applyProtection="1">
      <alignment horizontal="center" vertical="center"/>
      <protection locked="0"/>
    </xf>
    <xf numFmtId="176" fontId="171" fillId="12" borderId="1" xfId="1" applyNumberFormat="1" applyFont="1" applyFill="1" applyBorder="1" applyAlignment="1" applyProtection="1">
      <alignment horizontal="center" vertical="center" wrapText="1"/>
      <protection locked="0"/>
    </xf>
    <xf numFmtId="43" fontId="139" fillId="8" borderId="87" xfId="1" applyFont="1" applyFill="1" applyBorder="1" applyAlignment="1" applyProtection="1">
      <alignment horizontal="center" vertical="center"/>
    </xf>
    <xf numFmtId="43" fontId="139" fillId="8" borderId="0" xfId="1" applyFont="1" applyFill="1" applyBorder="1" applyAlignment="1" applyProtection="1">
      <alignment horizontal="center" vertical="center"/>
    </xf>
    <xf numFmtId="43" fontId="139" fillId="8" borderId="88" xfId="1" applyFont="1" applyFill="1" applyBorder="1" applyAlignment="1" applyProtection="1">
      <alignment horizontal="center" vertical="center"/>
    </xf>
    <xf numFmtId="43" fontId="139" fillId="8" borderId="12" xfId="1" applyFont="1" applyFill="1" applyBorder="1" applyAlignment="1" applyProtection="1">
      <alignment horizontal="center" vertical="center"/>
    </xf>
    <xf numFmtId="43" fontId="139" fillId="8" borderId="24" xfId="1" applyFont="1" applyFill="1" applyBorder="1" applyAlignment="1" applyProtection="1">
      <alignment horizontal="center" vertical="center"/>
    </xf>
    <xf numFmtId="43" fontId="139" fillId="8" borderId="13" xfId="1" applyFont="1" applyFill="1" applyBorder="1" applyAlignment="1" applyProtection="1">
      <alignment horizontal="center" vertical="center"/>
    </xf>
    <xf numFmtId="43" fontId="137" fillId="8" borderId="102" xfId="1" applyFont="1" applyFill="1" applyBorder="1" applyAlignment="1" applyProtection="1">
      <alignment horizontal="center" vertical="center"/>
    </xf>
    <xf numFmtId="43" fontId="137" fillId="8" borderId="54" xfId="1" applyFont="1" applyFill="1" applyBorder="1" applyAlignment="1" applyProtection="1">
      <alignment horizontal="center" vertical="center"/>
    </xf>
    <xf numFmtId="43" fontId="137" fillId="8" borderId="35" xfId="1" applyFont="1" applyFill="1" applyBorder="1" applyAlignment="1" applyProtection="1">
      <alignment horizontal="center" vertical="center"/>
    </xf>
    <xf numFmtId="43" fontId="137" fillId="8" borderId="117" xfId="1" applyFont="1" applyFill="1" applyBorder="1" applyAlignment="1" applyProtection="1">
      <alignment horizontal="center" vertical="center" wrapText="1"/>
    </xf>
    <xf numFmtId="43" fontId="137" fillId="8" borderId="115" xfId="1" applyFont="1" applyFill="1" applyBorder="1" applyAlignment="1" applyProtection="1">
      <alignment horizontal="center" vertical="center" wrapText="1"/>
    </xf>
    <xf numFmtId="43" fontId="77" fillId="8" borderId="104" xfId="1" applyFont="1" applyFill="1" applyBorder="1" applyAlignment="1" applyProtection="1">
      <alignment horizontal="center" vertical="center"/>
    </xf>
    <xf numFmtId="43" fontId="77" fillId="8" borderId="11" xfId="1" applyFont="1" applyFill="1" applyBorder="1" applyAlignment="1" applyProtection="1">
      <alignment horizontal="center" vertical="center"/>
    </xf>
    <xf numFmtId="43" fontId="77" fillId="8" borderId="10" xfId="1" applyFont="1" applyFill="1" applyBorder="1" applyAlignment="1" applyProtection="1">
      <alignment horizontal="center" vertical="center"/>
    </xf>
    <xf numFmtId="43" fontId="77" fillId="8" borderId="12" xfId="1" applyFont="1" applyFill="1" applyBorder="1" applyAlignment="1" applyProtection="1">
      <alignment horizontal="center" vertical="center" wrapText="1"/>
    </xf>
    <xf numFmtId="43" fontId="77" fillId="8" borderId="111" xfId="1" applyFont="1" applyFill="1" applyBorder="1" applyAlignment="1" applyProtection="1">
      <alignment horizontal="center" vertical="center" wrapText="1"/>
    </xf>
    <xf numFmtId="43" fontId="77" fillId="8" borderId="87" xfId="1" applyFont="1" applyFill="1" applyBorder="1" applyAlignment="1" applyProtection="1">
      <alignment horizontal="center" vertical="center"/>
    </xf>
    <xf numFmtId="43" fontId="77" fillId="8" borderId="12" xfId="1" applyFont="1" applyFill="1" applyBorder="1" applyAlignment="1" applyProtection="1">
      <alignment horizontal="center" vertical="center"/>
    </xf>
    <xf numFmtId="43" fontId="137" fillId="8" borderId="105" xfId="1" applyFont="1" applyFill="1" applyBorder="1" applyAlignment="1" applyProtection="1">
      <alignment horizontal="center" vertical="center" wrapText="1"/>
    </xf>
    <xf numFmtId="43" fontId="137" fillId="8" borderId="11" xfId="1" applyFont="1" applyFill="1" applyBorder="1" applyAlignment="1" applyProtection="1">
      <alignment horizontal="center" vertical="center" wrapText="1"/>
    </xf>
    <xf numFmtId="43" fontId="77" fillId="8" borderId="25" xfId="1" applyFont="1" applyFill="1" applyBorder="1" applyAlignment="1" applyProtection="1">
      <alignment horizontal="center" vertical="center"/>
    </xf>
    <xf numFmtId="43" fontId="137" fillId="8" borderId="104" xfId="1" applyFont="1" applyFill="1" applyBorder="1" applyAlignment="1" applyProtection="1">
      <alignment horizontal="center" vertical="center"/>
    </xf>
    <xf numFmtId="43" fontId="137" fillId="8" borderId="11" xfId="1" applyFont="1" applyFill="1" applyBorder="1" applyAlignment="1" applyProtection="1">
      <alignment horizontal="center" vertical="center"/>
    </xf>
    <xf numFmtId="43" fontId="77" fillId="8" borderId="25" xfId="1" applyFont="1" applyFill="1" applyBorder="1" applyAlignment="1" applyProtection="1">
      <alignment horizontal="center" vertical="center" wrapText="1"/>
    </xf>
    <xf numFmtId="176" fontId="137" fillId="8" borderId="117" xfId="1" applyNumberFormat="1" applyFont="1" applyFill="1" applyBorder="1" applyAlignment="1" applyProtection="1">
      <alignment horizontal="center" vertical="center" wrapText="1"/>
    </xf>
    <xf numFmtId="176" fontId="137" fillId="8" borderId="105" xfId="1" applyNumberFormat="1" applyFont="1" applyFill="1" applyBorder="1" applyAlignment="1" applyProtection="1">
      <alignment horizontal="center" vertical="center" wrapText="1"/>
    </xf>
    <xf numFmtId="176" fontId="137" fillId="8" borderId="115" xfId="1" applyNumberFormat="1" applyFont="1" applyFill="1" applyBorder="1" applyAlignment="1" applyProtection="1">
      <alignment horizontal="center" vertical="center" wrapText="1"/>
    </xf>
    <xf numFmtId="43" fontId="126" fillId="0" borderId="106" xfId="1" applyFont="1" applyFill="1" applyBorder="1" applyAlignment="1" applyProtection="1">
      <alignment horizontal="center" vertical="center" wrapText="1"/>
    </xf>
    <xf numFmtId="43" fontId="126" fillId="0" borderId="105" xfId="1" applyFont="1" applyFill="1" applyBorder="1" applyAlignment="1" applyProtection="1">
      <alignment horizontal="center" vertical="center" wrapText="1"/>
    </xf>
    <xf numFmtId="43" fontId="126" fillId="0" borderId="11" xfId="1" applyFont="1" applyFill="1" applyBorder="1" applyAlignment="1" applyProtection="1">
      <alignment horizontal="center" vertical="center" wrapText="1"/>
    </xf>
    <xf numFmtId="43" fontId="138" fillId="8" borderId="111" xfId="1" applyFont="1" applyFill="1" applyBorder="1" applyAlignment="1" applyProtection="1">
      <alignment horizontal="center" vertical="center" wrapText="1"/>
    </xf>
    <xf numFmtId="43" fontId="138" fillId="8" borderId="128" xfId="1" applyFont="1" applyFill="1" applyBorder="1" applyAlignment="1" applyProtection="1">
      <alignment horizontal="center" vertical="center" wrapText="1"/>
    </xf>
    <xf numFmtId="43" fontId="138" fillId="8" borderId="103" xfId="1" applyFont="1" applyFill="1" applyBorder="1" applyAlignment="1" applyProtection="1">
      <alignment horizontal="center" vertical="center" wrapText="1"/>
    </xf>
    <xf numFmtId="43" fontId="138" fillId="8" borderId="116" xfId="1" applyFont="1" applyFill="1" applyBorder="1" applyAlignment="1" applyProtection="1">
      <alignment horizontal="center" vertical="center" wrapText="1"/>
    </xf>
    <xf numFmtId="43" fontId="138" fillId="8" borderId="24" xfId="1" applyFont="1" applyFill="1" applyBorder="1" applyAlignment="1" applyProtection="1">
      <alignment horizontal="center" vertical="center" wrapText="1"/>
    </xf>
    <xf numFmtId="43" fontId="138" fillId="8" borderId="118" xfId="1" applyFont="1" applyFill="1" applyBorder="1" applyAlignment="1" applyProtection="1">
      <alignment horizontal="center" vertical="center" wrapText="1"/>
    </xf>
    <xf numFmtId="43" fontId="137" fillId="8" borderId="149" xfId="1" applyFont="1" applyFill="1" applyBorder="1" applyAlignment="1" applyProtection="1">
      <alignment horizontal="center" vertical="center"/>
    </xf>
    <xf numFmtId="43" fontId="137" fillId="8" borderId="150" xfId="1" applyFont="1" applyFill="1" applyBorder="1" applyAlignment="1" applyProtection="1">
      <alignment horizontal="center" vertical="center"/>
    </xf>
    <xf numFmtId="43" fontId="137" fillId="8" borderId="151" xfId="1" applyFont="1" applyFill="1" applyBorder="1" applyAlignment="1" applyProtection="1">
      <alignment horizontal="center" vertical="center"/>
    </xf>
    <xf numFmtId="43" fontId="77" fillId="8" borderId="102" xfId="1" applyFont="1" applyFill="1" applyBorder="1" applyAlignment="1" applyProtection="1">
      <alignment horizontal="center" vertical="center" wrapText="1"/>
    </xf>
    <xf numFmtId="43" fontId="77" fillId="8" borderId="110" xfId="1" applyFont="1" applyFill="1" applyBorder="1" applyAlignment="1" applyProtection="1">
      <alignment horizontal="center" vertical="center" wrapText="1"/>
    </xf>
    <xf numFmtId="176" fontId="171" fillId="23" borderId="1" xfId="1" applyNumberFormat="1" applyFont="1" applyFill="1" applyBorder="1" applyAlignment="1" applyProtection="1">
      <alignment horizontal="center" vertical="center" wrapText="1"/>
      <protection locked="0"/>
    </xf>
    <xf numFmtId="0" fontId="64" fillId="0" borderId="106" xfId="0" applyFont="1" applyBorder="1" applyAlignment="1">
      <alignment horizontal="center" vertical="center" wrapText="1"/>
    </xf>
    <xf numFmtId="0" fontId="64" fillId="0" borderId="105" xfId="0" applyFont="1" applyBorder="1" applyAlignment="1">
      <alignment horizontal="center" vertical="center" wrapText="1"/>
    </xf>
    <xf numFmtId="0" fontId="64" fillId="0" borderId="11" xfId="0" applyFont="1" applyBorder="1" applyAlignment="1">
      <alignment horizontal="center" vertical="center" wrapText="1"/>
    </xf>
    <xf numFmtId="43" fontId="64" fillId="0" borderId="106" xfId="0" applyNumberFormat="1" applyFont="1" applyBorder="1" applyAlignment="1">
      <alignment horizontal="center" vertical="center" wrapText="1"/>
    </xf>
    <xf numFmtId="43" fontId="64" fillId="0" borderId="105" xfId="0" applyNumberFormat="1" applyFont="1" applyBorder="1" applyAlignment="1">
      <alignment horizontal="center" vertical="center" wrapText="1"/>
    </xf>
    <xf numFmtId="43" fontId="64" fillId="0" borderId="11" xfId="0" applyNumberFormat="1" applyFont="1" applyBorder="1" applyAlignment="1">
      <alignment horizontal="center" vertical="center" wrapText="1"/>
    </xf>
    <xf numFmtId="43" fontId="64" fillId="0" borderId="1" xfId="0" applyNumberFormat="1" applyFont="1" applyBorder="1" applyAlignment="1">
      <alignment horizontal="center" vertical="center" wrapText="1"/>
    </xf>
    <xf numFmtId="43" fontId="64" fillId="0" borderId="56" xfId="0" applyNumberFormat="1" applyFont="1" applyBorder="1" applyAlignment="1">
      <alignment horizontal="center" vertical="center" wrapText="1"/>
    </xf>
    <xf numFmtId="0" fontId="127" fillId="0" borderId="10" xfId="0" applyFont="1" applyFill="1" applyBorder="1" applyAlignment="1">
      <alignment horizontal="center" vertical="center" wrapText="1"/>
    </xf>
    <xf numFmtId="0" fontId="127" fillId="0" borderId="56" xfId="0" applyFont="1" applyFill="1" applyBorder="1" applyAlignment="1">
      <alignment horizontal="center" vertical="center" wrapText="1"/>
    </xf>
    <xf numFmtId="0" fontId="127" fillId="0" borderId="11" xfId="0" applyFont="1" applyFill="1" applyBorder="1" applyAlignment="1">
      <alignment horizontal="center" vertical="center" wrapText="1"/>
    </xf>
    <xf numFmtId="0" fontId="64" fillId="0" borderId="1" xfId="0" applyFont="1" applyBorder="1" applyAlignment="1">
      <alignment horizontal="center" vertical="center" wrapText="1"/>
    </xf>
    <xf numFmtId="0" fontId="64" fillId="0" borderId="56" xfId="0" applyFont="1" applyBorder="1" applyAlignment="1">
      <alignment horizontal="center" vertical="center" wrapText="1"/>
    </xf>
    <xf numFmtId="43" fontId="51" fillId="14" borderId="102" xfId="22" applyFont="1" applyFill="1" applyBorder="1" applyAlignment="1">
      <alignment horizontal="center" vertical="center"/>
    </xf>
    <xf numFmtId="43" fontId="50" fillId="14" borderId="54" xfId="22" applyFont="1" applyFill="1" applyBorder="1" applyAlignment="1">
      <alignment horizontal="center" vertical="center"/>
    </xf>
    <xf numFmtId="43" fontId="50" fillId="14" borderId="110" xfId="22" applyFont="1" applyFill="1" applyBorder="1" applyAlignment="1">
      <alignment horizontal="center" vertical="center"/>
    </xf>
    <xf numFmtId="43" fontId="153" fillId="0" borderId="25" xfId="22" applyFont="1" applyBorder="1" applyAlignment="1">
      <alignment horizontal="center" vertical="center" wrapText="1"/>
    </xf>
    <xf numFmtId="43" fontId="153" fillId="0" borderId="10" xfId="22" applyFont="1" applyBorder="1" applyAlignment="1">
      <alignment horizontal="center" vertical="center" wrapText="1"/>
    </xf>
    <xf numFmtId="43" fontId="153" fillId="0" borderId="11" xfId="22" applyFont="1" applyBorder="1" applyAlignment="1">
      <alignment horizontal="center" vertical="center" wrapText="1"/>
    </xf>
    <xf numFmtId="43" fontId="153" fillId="14" borderId="24" xfId="22" applyFont="1" applyFill="1" applyBorder="1" applyAlignment="1">
      <alignment horizontal="center" vertical="center" wrapText="1"/>
    </xf>
    <xf numFmtId="43" fontId="58" fillId="14" borderId="102" xfId="22" applyFont="1" applyFill="1" applyBorder="1" applyAlignment="1">
      <alignment horizontal="center" vertical="center"/>
    </xf>
    <xf numFmtId="43" fontId="58" fillId="14" borderId="54" xfId="22" applyFont="1" applyFill="1" applyBorder="1" applyAlignment="1">
      <alignment horizontal="center" vertical="center"/>
    </xf>
    <xf numFmtId="43" fontId="58" fillId="14" borderId="110" xfId="22" applyFont="1" applyFill="1" applyBorder="1" applyAlignment="1">
      <alignment horizontal="center" vertical="center"/>
    </xf>
    <xf numFmtId="43" fontId="50" fillId="14" borderId="117" xfId="22" applyFont="1" applyFill="1" applyBorder="1" applyAlignment="1">
      <alignment horizontal="center" vertical="center"/>
    </xf>
    <xf numFmtId="43" fontId="50" fillId="14" borderId="115" xfId="22" applyFont="1" applyFill="1" applyBorder="1" applyAlignment="1">
      <alignment horizontal="center" vertical="center"/>
    </xf>
    <xf numFmtId="43" fontId="8" fillId="14" borderId="149" xfId="22" applyFont="1" applyFill="1" applyBorder="1" applyAlignment="1">
      <alignment horizontal="center" vertical="center"/>
    </xf>
    <xf numFmtId="43" fontId="8" fillId="14" borderId="150" xfId="22" applyFont="1" applyFill="1" applyBorder="1" applyAlignment="1">
      <alignment horizontal="center" vertical="center"/>
    </xf>
    <xf numFmtId="43" fontId="8" fillId="14" borderId="151" xfId="22" applyFont="1" applyFill="1" applyBorder="1" applyAlignment="1">
      <alignment horizontal="center" vertical="center"/>
    </xf>
    <xf numFmtId="43" fontId="51" fillId="14" borderId="117" xfId="22" applyFont="1" applyFill="1" applyBorder="1" applyAlignment="1">
      <alignment horizontal="center" vertical="center" wrapText="1"/>
    </xf>
    <xf numFmtId="43" fontId="51" fillId="14" borderId="115" xfId="22" applyFont="1" applyFill="1" applyBorder="1" applyAlignment="1">
      <alignment horizontal="center" vertical="center" wrapText="1"/>
    </xf>
    <xf numFmtId="43" fontId="50" fillId="14" borderId="102" xfId="22" applyFont="1" applyFill="1" applyBorder="1" applyAlignment="1">
      <alignment horizontal="center" vertical="center"/>
    </xf>
    <xf numFmtId="43" fontId="50" fillId="14" borderId="35" xfId="22" applyFont="1" applyFill="1" applyBorder="1" applyAlignment="1">
      <alignment horizontal="center" vertical="center"/>
    </xf>
    <xf numFmtId="43" fontId="102" fillId="12" borderId="113" xfId="22" applyFont="1" applyFill="1" applyBorder="1" applyAlignment="1">
      <alignment horizontal="center" vertical="center"/>
    </xf>
    <xf numFmtId="43" fontId="102" fillId="12" borderId="114" xfId="22" applyFont="1" applyFill="1" applyBorder="1" applyAlignment="1">
      <alignment horizontal="center" vertical="center"/>
    </xf>
    <xf numFmtId="43" fontId="95" fillId="14" borderId="0" xfId="22" applyFont="1" applyFill="1" applyAlignment="1">
      <alignment horizontal="center" vertical="center"/>
    </xf>
    <xf numFmtId="43" fontId="44" fillId="14" borderId="117" xfId="22" applyFont="1" applyFill="1" applyBorder="1" applyAlignment="1">
      <alignment horizontal="center" vertical="center" wrapText="1"/>
    </xf>
    <xf numFmtId="43" fontId="44" fillId="14" borderId="105" xfId="22" applyFont="1" applyFill="1" applyBorder="1" applyAlignment="1">
      <alignment horizontal="center" vertical="center" wrapText="1"/>
    </xf>
    <xf numFmtId="43" fontId="44" fillId="14" borderId="116" xfId="22" applyFont="1" applyFill="1" applyBorder="1" applyAlignment="1">
      <alignment horizontal="center" vertical="center" wrapText="1"/>
    </xf>
    <xf numFmtId="43" fontId="51" fillId="14" borderId="104" xfId="22" applyFont="1" applyFill="1" applyBorder="1" applyAlignment="1">
      <alignment horizontal="center" vertical="center" wrapText="1"/>
    </xf>
    <xf numFmtId="43" fontId="50" fillId="14" borderId="11" xfId="22" applyFont="1" applyFill="1" applyBorder="1" applyAlignment="1">
      <alignment horizontal="center" vertical="center" wrapText="1"/>
    </xf>
    <xf numFmtId="43" fontId="153" fillId="14" borderId="104" xfId="22" applyFont="1" applyFill="1" applyBorder="1" applyAlignment="1">
      <alignment horizontal="center" vertical="center" wrapText="1"/>
    </xf>
    <xf numFmtId="43" fontId="153" fillId="14" borderId="105" xfId="22" applyFont="1" applyFill="1" applyBorder="1" applyAlignment="1">
      <alignment horizontal="center" vertical="center" wrapText="1"/>
    </xf>
    <xf numFmtId="43" fontId="153" fillId="14" borderId="11" xfId="22" applyFont="1" applyFill="1" applyBorder="1" applyAlignment="1">
      <alignment horizontal="center" vertical="center" wrapText="1"/>
    </xf>
    <xf numFmtId="43" fontId="50" fillId="14" borderId="104" xfId="22" applyFont="1" applyFill="1" applyBorder="1" applyAlignment="1">
      <alignment horizontal="center" vertical="center"/>
    </xf>
    <xf numFmtId="43" fontId="50" fillId="14" borderId="105" xfId="22" applyFont="1" applyFill="1" applyBorder="1" applyAlignment="1">
      <alignment horizontal="center" vertical="center"/>
    </xf>
    <xf numFmtId="43" fontId="50" fillId="14" borderId="11" xfId="22" applyFont="1" applyFill="1" applyBorder="1" applyAlignment="1">
      <alignment horizontal="center" vertical="center"/>
    </xf>
    <xf numFmtId="0" fontId="57" fillId="0" borderId="25" xfId="0" applyFont="1" applyBorder="1" applyAlignment="1">
      <alignment horizontal="center" vertical="center" wrapText="1"/>
    </xf>
    <xf numFmtId="0" fontId="57" fillId="0" borderId="1"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1" xfId="0" applyFont="1" applyBorder="1" applyAlignment="1">
      <alignment horizontal="center" vertical="center" wrapText="1"/>
    </xf>
    <xf numFmtId="0" fontId="54" fillId="0" borderId="0" xfId="0" applyFont="1" applyBorder="1" applyAlignment="1">
      <alignment horizontal="center" vertical="center"/>
    </xf>
    <xf numFmtId="0" fontId="53" fillId="0" borderId="0" xfId="0" applyFont="1" applyBorder="1" applyAlignment="1">
      <alignment horizontal="center" vertical="center"/>
    </xf>
    <xf numFmtId="0" fontId="56" fillId="0" borderId="10" xfId="0" applyFont="1" applyFill="1" applyBorder="1" applyAlignment="1">
      <alignment horizontal="center" vertical="center" wrapText="1"/>
    </xf>
    <xf numFmtId="0" fontId="56" fillId="0" borderId="11" xfId="0" applyFont="1" applyFill="1" applyBorder="1" applyAlignment="1">
      <alignment horizontal="center" vertical="center" wrapText="1"/>
    </xf>
    <xf numFmtId="0" fontId="56" fillId="7" borderId="1" xfId="0" applyFont="1" applyFill="1" applyBorder="1" applyAlignment="1">
      <alignment horizontal="center" vertical="center" wrapText="1"/>
    </xf>
    <xf numFmtId="0" fontId="56" fillId="15" borderId="1" xfId="0" applyFont="1" applyFill="1" applyBorder="1" applyAlignment="1">
      <alignment horizontal="center" vertical="center" wrapText="1"/>
    </xf>
    <xf numFmtId="0" fontId="56" fillId="18" borderId="1" xfId="0" applyFont="1" applyFill="1" applyBorder="1" applyAlignment="1">
      <alignment horizontal="center" vertical="center" wrapText="1"/>
    </xf>
    <xf numFmtId="177" fontId="76" fillId="14" borderId="1" xfId="22" applyNumberFormat="1" applyFont="1" applyFill="1" applyBorder="1" applyAlignment="1" applyProtection="1">
      <alignment horizontal="center" vertical="center"/>
    </xf>
    <xf numFmtId="177" fontId="81" fillId="12" borderId="46" xfId="0" applyNumberFormat="1" applyFont="1" applyFill="1" applyBorder="1" applyAlignment="1">
      <alignment horizontal="center" vertical="center"/>
    </xf>
    <xf numFmtId="177" fontId="81" fillId="12" borderId="48" xfId="0" applyNumberFormat="1" applyFont="1" applyFill="1" applyBorder="1" applyAlignment="1">
      <alignment horizontal="center" vertical="center"/>
    </xf>
    <xf numFmtId="177" fontId="81" fillId="12" borderId="0" xfId="0" applyNumberFormat="1" applyFont="1" applyFill="1" applyBorder="1" applyAlignment="1">
      <alignment horizontal="center" vertical="center"/>
    </xf>
    <xf numFmtId="177" fontId="81" fillId="12" borderId="50" xfId="0" applyNumberFormat="1" applyFont="1" applyFill="1" applyBorder="1" applyAlignment="1">
      <alignment horizontal="center" vertical="center"/>
    </xf>
    <xf numFmtId="177" fontId="81" fillId="12" borderId="26" xfId="0" applyNumberFormat="1" applyFont="1" applyFill="1" applyBorder="1" applyAlignment="1">
      <alignment horizontal="center" vertical="center"/>
    </xf>
    <xf numFmtId="177" fontId="81" fillId="12" borderId="52" xfId="0" applyNumberFormat="1" applyFont="1" applyFill="1" applyBorder="1" applyAlignment="1">
      <alignment horizontal="center" vertical="center"/>
    </xf>
    <xf numFmtId="0" fontId="23" fillId="0" borderId="0" xfId="0" applyFont="1" applyAlignment="1">
      <alignment horizontal="center" vertical="center"/>
    </xf>
    <xf numFmtId="177" fontId="150" fillId="14" borderId="25" xfId="22" applyNumberFormat="1" applyFont="1" applyFill="1" applyBorder="1" applyAlignment="1" applyProtection="1">
      <alignment horizontal="center" vertical="center" wrapText="1"/>
    </xf>
    <xf numFmtId="0" fontId="150" fillId="14" borderId="25" xfId="22" applyNumberFormat="1" applyFont="1" applyFill="1" applyBorder="1" applyAlignment="1" applyProtection="1">
      <alignment horizontal="center" vertical="center" wrapText="1"/>
    </xf>
    <xf numFmtId="177" fontId="151" fillId="14" borderId="25" xfId="0" applyNumberFormat="1" applyFont="1" applyFill="1" applyBorder="1" applyAlignment="1">
      <alignment horizontal="center" vertical="center" wrapText="1"/>
    </xf>
    <xf numFmtId="177" fontId="76" fillId="14" borderId="115" xfId="22" applyNumberFormat="1" applyFont="1" applyFill="1" applyBorder="1" applyAlignment="1" applyProtection="1">
      <alignment horizontal="center" vertical="center"/>
    </xf>
    <xf numFmtId="177" fontId="76" fillId="14" borderId="25" xfId="22" applyNumberFormat="1" applyFont="1" applyFill="1" applyBorder="1" applyAlignment="1" applyProtection="1">
      <alignment horizontal="center" vertical="center"/>
    </xf>
    <xf numFmtId="177" fontId="77" fillId="14" borderId="25" xfId="22" applyNumberFormat="1" applyFont="1" applyFill="1" applyBorder="1" applyAlignment="1" applyProtection="1">
      <alignment horizontal="center" vertical="center" wrapText="1"/>
    </xf>
    <xf numFmtId="177" fontId="76" fillId="14" borderId="111" xfId="22" applyNumberFormat="1" applyFont="1" applyFill="1" applyBorder="1" applyAlignment="1" applyProtection="1">
      <alignment horizontal="center" vertical="center" wrapText="1"/>
    </xf>
    <xf numFmtId="177" fontId="76" fillId="14" borderId="128" xfId="22" applyNumberFormat="1" applyFont="1" applyFill="1" applyBorder="1" applyAlignment="1" applyProtection="1">
      <alignment horizontal="center" vertical="center" wrapText="1"/>
    </xf>
    <xf numFmtId="177" fontId="76" fillId="14" borderId="103" xfId="22" applyNumberFormat="1" applyFont="1" applyFill="1" applyBorder="1" applyAlignment="1" applyProtection="1">
      <alignment horizontal="center" vertical="center" wrapText="1"/>
    </xf>
    <xf numFmtId="0" fontId="25" fillId="9" borderId="1" xfId="0" applyNumberFormat="1" applyFont="1" applyFill="1" applyBorder="1" applyAlignment="1" applyProtection="1">
      <alignment horizontal="center" vertical="center" wrapText="1"/>
    </xf>
    <xf numFmtId="0" fontId="40" fillId="14" borderId="2" xfId="2" applyNumberFormat="1" applyFont="1" applyFill="1" applyBorder="1" applyAlignment="1" applyProtection="1">
      <alignment horizontal="center" vertical="center"/>
    </xf>
    <xf numFmtId="0" fontId="40" fillId="14" borderId="7" xfId="2" applyNumberFormat="1" applyFont="1" applyFill="1" applyBorder="1" applyAlignment="1" applyProtection="1">
      <alignment horizontal="center" vertical="center"/>
    </xf>
    <xf numFmtId="0" fontId="25" fillId="9" borderId="2" xfId="2" applyNumberFormat="1" applyFont="1" applyFill="1" applyBorder="1" applyAlignment="1" applyProtection="1">
      <alignment horizontal="center" vertical="center" wrapText="1"/>
    </xf>
    <xf numFmtId="0" fontId="26" fillId="9" borderId="2" xfId="2" applyNumberFormat="1" applyFont="1" applyFill="1" applyBorder="1" applyAlignment="1" applyProtection="1">
      <alignment horizontal="center" vertical="center" wrapText="1"/>
    </xf>
    <xf numFmtId="0" fontId="25" fillId="9" borderId="109" xfId="2" applyNumberFormat="1" applyFont="1" applyFill="1" applyBorder="1" applyAlignment="1" applyProtection="1">
      <alignment horizontal="center" vertical="center" wrapText="1"/>
    </xf>
    <xf numFmtId="0" fontId="25" fillId="9" borderId="107" xfId="2" applyNumberFormat="1" applyFont="1" applyFill="1" applyBorder="1" applyAlignment="1" applyProtection="1">
      <alignment horizontal="center" vertical="center" wrapText="1"/>
    </xf>
    <xf numFmtId="0" fontId="25" fillId="9" borderId="20" xfId="2" applyNumberFormat="1" applyFont="1" applyFill="1" applyBorder="1" applyAlignment="1" applyProtection="1">
      <alignment horizontal="center" vertical="center" wrapText="1"/>
    </xf>
    <xf numFmtId="44" fontId="40" fillId="14" borderId="4" xfId="19" applyFont="1" applyFill="1" applyBorder="1" applyAlignment="1" applyProtection="1">
      <alignment horizontal="center" vertical="center"/>
    </xf>
    <xf numFmtId="44" fontId="40" fillId="14" borderId="5" xfId="19" applyFont="1" applyFill="1" applyBorder="1" applyAlignment="1" applyProtection="1">
      <alignment horizontal="center" vertical="center"/>
    </xf>
    <xf numFmtId="44" fontId="40" fillId="14" borderId="6" xfId="19" applyFont="1" applyFill="1" applyBorder="1" applyAlignment="1" applyProtection="1">
      <alignment horizontal="center" vertical="center"/>
    </xf>
    <xf numFmtId="0" fontId="9" fillId="14" borderId="2" xfId="2" applyFont="1" applyFill="1" applyBorder="1" applyAlignment="1" applyProtection="1">
      <alignment horizontal="center" vertical="center"/>
    </xf>
    <xf numFmtId="0" fontId="9" fillId="14" borderId="3" xfId="2" applyFont="1" applyFill="1" applyBorder="1" applyAlignment="1" applyProtection="1">
      <alignment horizontal="center" vertical="center"/>
    </xf>
    <xf numFmtId="0" fontId="40" fillId="14" borderId="4" xfId="0" applyFont="1" applyFill="1" applyBorder="1" applyAlignment="1" applyProtection="1">
      <alignment horizontal="center" vertical="center"/>
    </xf>
    <xf numFmtId="0" fontId="40" fillId="14" borderId="5" xfId="0" applyFont="1" applyFill="1" applyBorder="1" applyAlignment="1" applyProtection="1">
      <alignment horizontal="center" vertical="center"/>
    </xf>
    <xf numFmtId="0" fontId="40" fillId="14" borderId="6" xfId="0" applyFont="1" applyFill="1" applyBorder="1" applyAlignment="1" applyProtection="1">
      <alignment horizontal="center" vertical="center"/>
    </xf>
    <xf numFmtId="0" fontId="26" fillId="9" borderId="7" xfId="2" applyNumberFormat="1" applyFont="1" applyFill="1" applyBorder="1" applyAlignment="1" applyProtection="1">
      <alignment horizontal="center" vertical="center" wrapText="1"/>
    </xf>
    <xf numFmtId="0" fontId="26" fillId="9" borderId="8" xfId="2" applyNumberFormat="1" applyFont="1" applyFill="1" applyBorder="1" applyAlignment="1" applyProtection="1">
      <alignment horizontal="center" vertical="center" wrapText="1"/>
    </xf>
    <xf numFmtId="0" fontId="26" fillId="9" borderId="9" xfId="2" applyNumberFormat="1" applyFont="1" applyFill="1" applyBorder="1" applyAlignment="1" applyProtection="1">
      <alignment horizontal="center" vertical="center" wrapText="1"/>
    </xf>
    <xf numFmtId="0" fontId="26" fillId="9" borderId="109" xfId="2" applyNumberFormat="1" applyFont="1" applyFill="1" applyBorder="1" applyAlignment="1" applyProtection="1">
      <alignment horizontal="center" vertical="center" wrapText="1"/>
    </xf>
    <xf numFmtId="0" fontId="26" fillId="9" borderId="107" xfId="2" applyNumberFormat="1" applyFont="1" applyFill="1" applyBorder="1" applyAlignment="1" applyProtection="1">
      <alignment horizontal="center" vertical="center" wrapText="1"/>
    </xf>
    <xf numFmtId="0" fontId="26" fillId="9" borderId="20" xfId="2" applyNumberFormat="1" applyFont="1" applyFill="1" applyBorder="1" applyAlignment="1" applyProtection="1">
      <alignment horizontal="center" vertical="center" wrapText="1"/>
    </xf>
    <xf numFmtId="176" fontId="14" fillId="0" borderId="0" xfId="1" applyNumberFormat="1" applyFont="1" applyBorder="1" applyAlignment="1" applyProtection="1">
      <alignment horizontal="center" vertical="center"/>
    </xf>
    <xf numFmtId="0" fontId="85" fillId="9" borderId="1" xfId="1" applyNumberFormat="1" applyFont="1" applyFill="1" applyBorder="1" applyAlignment="1" applyProtection="1">
      <alignment horizontal="center" vertical="center" wrapText="1"/>
    </xf>
    <xf numFmtId="0" fontId="15" fillId="22" borderId="110" xfId="1" applyNumberFormat="1" applyFont="1" applyFill="1" applyBorder="1" applyAlignment="1" applyProtection="1">
      <alignment horizontal="center" vertical="center" wrapText="1"/>
    </xf>
    <xf numFmtId="0" fontId="15" fillId="22" borderId="1" xfId="1" applyNumberFormat="1" applyFont="1" applyFill="1" applyBorder="1" applyAlignment="1" applyProtection="1">
      <alignment horizontal="center" vertical="center" wrapText="1"/>
    </xf>
    <xf numFmtId="0" fontId="15" fillId="22" borderId="18" xfId="1" applyNumberFormat="1" applyFont="1" applyFill="1" applyBorder="1" applyAlignment="1" applyProtection="1">
      <alignment horizontal="center" vertical="center" wrapText="1"/>
    </xf>
    <xf numFmtId="0" fontId="15" fillId="22" borderId="108" xfId="1" applyNumberFormat="1" applyFont="1" applyFill="1" applyBorder="1" applyAlignment="1" applyProtection="1">
      <alignment horizontal="center" vertical="center" wrapText="1"/>
    </xf>
    <xf numFmtId="0" fontId="85" fillId="9" borderId="7" xfId="1" applyNumberFormat="1" applyFont="1" applyFill="1" applyBorder="1" applyAlignment="1" applyProtection="1">
      <alignment horizontal="center" vertical="center" wrapText="1"/>
    </xf>
    <xf numFmtId="0" fontId="85" fillId="9" borderId="8" xfId="1" applyNumberFormat="1" applyFont="1" applyFill="1" applyBorder="1" applyAlignment="1" applyProtection="1">
      <alignment horizontal="center" vertical="center" wrapText="1"/>
    </xf>
    <xf numFmtId="0" fontId="85" fillId="9" borderId="107" xfId="1" applyNumberFormat="1" applyFont="1" applyFill="1" applyBorder="1" applyAlignment="1" applyProtection="1">
      <alignment horizontal="center" vertical="center" wrapText="1"/>
    </xf>
    <xf numFmtId="0" fontId="85" fillId="9" borderId="9" xfId="1" applyNumberFormat="1" applyFont="1" applyFill="1" applyBorder="1" applyAlignment="1" applyProtection="1">
      <alignment horizontal="center" vertical="center" wrapText="1"/>
    </xf>
    <xf numFmtId="0" fontId="15" fillId="22" borderId="152" xfId="1" applyNumberFormat="1" applyFont="1" applyFill="1" applyBorder="1" applyAlignment="1" applyProtection="1">
      <alignment horizontal="center" vertical="center" wrapText="1"/>
    </xf>
    <xf numFmtId="0" fontId="15" fillId="22" borderId="153" xfId="1" applyNumberFormat="1" applyFont="1" applyFill="1" applyBorder="1" applyAlignment="1" applyProtection="1">
      <alignment horizontal="center" vertical="center" wrapText="1"/>
    </xf>
    <xf numFmtId="0" fontId="15" fillId="22" borderId="5" xfId="1" applyNumberFormat="1" applyFont="1" applyFill="1" applyBorder="1" applyAlignment="1" applyProtection="1">
      <alignment horizontal="center" vertical="center" wrapText="1"/>
    </xf>
    <xf numFmtId="0" fontId="15" fillId="22" borderId="23" xfId="1" applyNumberFormat="1" applyFont="1" applyFill="1" applyBorder="1" applyAlignment="1" applyProtection="1">
      <alignment horizontal="center" vertical="center" wrapText="1"/>
    </xf>
    <xf numFmtId="176" fontId="16" fillId="2" borderId="2" xfId="1" applyNumberFormat="1" applyFont="1" applyFill="1" applyBorder="1" applyAlignment="1" applyProtection="1">
      <alignment horizontal="center" vertical="center"/>
    </xf>
    <xf numFmtId="176" fontId="16" fillId="2" borderId="142" xfId="1" applyNumberFormat="1" applyFont="1" applyFill="1" applyBorder="1" applyAlignment="1" applyProtection="1">
      <alignment horizontal="center" vertical="center"/>
    </xf>
    <xf numFmtId="0" fontId="16" fillId="2" borderId="2" xfId="1" applyNumberFormat="1" applyFont="1" applyFill="1" applyBorder="1" applyAlignment="1" applyProtection="1">
      <alignment horizontal="center" vertical="center"/>
    </xf>
    <xf numFmtId="44" fontId="16" fillId="2" borderId="4" xfId="19" applyFont="1" applyFill="1" applyBorder="1" applyAlignment="1" applyProtection="1">
      <alignment horizontal="center" vertical="center"/>
    </xf>
    <xf numFmtId="44" fontId="16" fillId="2" borderId="5" xfId="19" applyFont="1" applyFill="1" applyBorder="1" applyAlignment="1" applyProtection="1">
      <alignment horizontal="center" vertical="center"/>
    </xf>
    <xf numFmtId="44" fontId="16" fillId="2" borderId="6" xfId="19"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6" fillId="2" borderId="5" xfId="0" applyFont="1" applyFill="1" applyBorder="1" applyAlignment="1" applyProtection="1">
      <alignment horizontal="center" vertical="center"/>
    </xf>
    <xf numFmtId="0" fontId="16" fillId="2" borderId="6" xfId="0" applyFont="1" applyFill="1" applyBorder="1" applyAlignment="1" applyProtection="1">
      <alignment horizontal="center" vertical="center"/>
    </xf>
    <xf numFmtId="0" fontId="21" fillId="28" borderId="25" xfId="11" applyFill="1" applyBorder="1" applyAlignment="1">
      <alignment horizontal="center" vertical="center" wrapText="1"/>
    </xf>
    <xf numFmtId="0" fontId="159" fillId="0" borderId="25" xfId="11" applyFont="1" applyBorder="1" applyAlignment="1">
      <alignment horizontal="center" vertical="center" wrapText="1"/>
    </xf>
    <xf numFmtId="0" fontId="182" fillId="0" borderId="25" xfId="11" applyFont="1" applyBorder="1" applyAlignment="1">
      <alignment horizontal="center" vertical="center" wrapText="1"/>
    </xf>
    <xf numFmtId="0" fontId="159" fillId="0" borderId="24" xfId="11" applyFont="1" applyBorder="1" applyAlignment="1">
      <alignment horizontal="center" vertical="center" wrapText="1"/>
    </xf>
    <xf numFmtId="176" fontId="180" fillId="12" borderId="102" xfId="1" applyNumberFormat="1" applyFont="1" applyFill="1" applyBorder="1" applyAlignment="1" applyProtection="1">
      <alignment horizontal="center" vertical="center" wrapText="1"/>
      <protection locked="0"/>
    </xf>
    <xf numFmtId="176" fontId="181" fillId="12" borderId="154" xfId="1" applyNumberFormat="1" applyFont="1" applyFill="1" applyBorder="1" applyAlignment="1" applyProtection="1">
      <alignment horizontal="center" vertical="center" wrapText="1"/>
      <protection locked="0"/>
    </xf>
    <xf numFmtId="0" fontId="159" fillId="0" borderId="0" xfId="11" applyFont="1" applyAlignment="1">
      <alignment horizontal="left" vertical="center" wrapText="1"/>
    </xf>
    <xf numFmtId="0" fontId="162" fillId="0" borderId="36" xfId="11" applyFont="1" applyBorder="1" applyAlignment="1">
      <alignment horizontal="center" vertical="center" wrapText="1"/>
    </xf>
    <xf numFmtId="0" fontId="163" fillId="0" borderId="102" xfId="11" applyFont="1" applyBorder="1" applyAlignment="1">
      <alignment horizontal="center" vertical="center" wrapText="1"/>
    </xf>
    <xf numFmtId="0" fontId="132" fillId="6" borderId="38" xfId="11" applyFont="1" applyFill="1" applyBorder="1" applyAlignment="1">
      <alignment horizontal="center" vertical="center" wrapText="1"/>
    </xf>
    <xf numFmtId="0" fontId="132" fillId="6" borderId="90" xfId="11" applyFont="1" applyFill="1" applyBorder="1" applyAlignment="1">
      <alignment horizontal="center" vertical="center" wrapText="1"/>
    </xf>
    <xf numFmtId="0" fontId="164" fillId="6" borderId="102" xfId="11" applyFont="1" applyFill="1" applyBorder="1" applyAlignment="1">
      <alignment horizontal="center" vertical="center" wrapText="1"/>
    </xf>
    <xf numFmtId="0" fontId="165" fillId="6" borderId="133" xfId="11" applyFont="1" applyFill="1" applyBorder="1" applyAlignment="1">
      <alignment horizontal="center" vertical="center" wrapText="1"/>
    </xf>
    <xf numFmtId="0" fontId="165" fillId="6" borderId="110" xfId="11" applyFont="1" applyFill="1" applyBorder="1" applyAlignment="1">
      <alignment horizontal="center" vertical="center" wrapText="1"/>
    </xf>
    <xf numFmtId="43" fontId="164" fillId="6" borderId="102" xfId="11" applyNumberFormat="1" applyFont="1" applyFill="1" applyBorder="1" applyAlignment="1">
      <alignment horizontal="center" vertical="center" wrapText="1"/>
    </xf>
    <xf numFmtId="43" fontId="165" fillId="6" borderId="133" xfId="11" applyNumberFormat="1" applyFont="1" applyFill="1" applyBorder="1" applyAlignment="1">
      <alignment horizontal="center" vertical="center" wrapText="1"/>
    </xf>
    <xf numFmtId="43" fontId="165" fillId="6" borderId="110" xfId="11" applyNumberFormat="1" applyFont="1" applyFill="1" applyBorder="1" applyAlignment="1">
      <alignment horizontal="center" vertical="center" wrapText="1"/>
    </xf>
    <xf numFmtId="0" fontId="132" fillId="0" borderId="26" xfId="11" applyFont="1" applyBorder="1" applyAlignment="1">
      <alignment horizontal="center" vertical="center" wrapText="1"/>
    </xf>
    <xf numFmtId="0" fontId="133" fillId="0" borderId="47" xfId="11" applyFont="1" applyBorder="1" applyAlignment="1">
      <alignment horizontal="center" vertical="center" wrapText="1"/>
    </xf>
    <xf numFmtId="0" fontId="133" fillId="0" borderId="58" xfId="11" applyFont="1" applyBorder="1" applyAlignment="1">
      <alignment horizontal="center" vertical="center" wrapText="1"/>
    </xf>
    <xf numFmtId="0" fontId="159" fillId="0" borderId="59" xfId="11" applyFont="1" applyBorder="1" applyAlignment="1">
      <alignment horizontal="center" vertical="center" wrapText="1"/>
    </xf>
    <xf numFmtId="0" fontId="159" fillId="0" borderId="28" xfId="11" applyFont="1" applyBorder="1" applyAlignment="1">
      <alignment horizontal="center" vertical="center" wrapText="1"/>
    </xf>
    <xf numFmtId="0" fontId="159" fillId="0" borderId="131" xfId="11" applyFont="1" applyBorder="1" applyAlignment="1">
      <alignment horizontal="center" vertical="center" wrapText="1"/>
    </xf>
    <xf numFmtId="0" fontId="159" fillId="0" borderId="86" xfId="11" applyFont="1" applyBorder="1" applyAlignment="1">
      <alignment horizontal="center" vertical="center" wrapText="1"/>
    </xf>
    <xf numFmtId="0" fontId="159" fillId="0" borderId="125" xfId="11" applyFont="1" applyBorder="1" applyAlignment="1">
      <alignment horizontal="center" vertical="center" wrapText="1"/>
    </xf>
    <xf numFmtId="0" fontId="159" fillId="0" borderId="46" xfId="11" applyFont="1" applyBorder="1" applyAlignment="1">
      <alignment horizontal="center" vertical="center" wrapText="1"/>
    </xf>
    <xf numFmtId="0" fontId="159" fillId="0" borderId="132" xfId="11" applyFont="1" applyBorder="1" applyAlignment="1">
      <alignment horizontal="center" vertical="center" wrapText="1"/>
    </xf>
    <xf numFmtId="0" fontId="159" fillId="0" borderId="94" xfId="11" applyFont="1" applyBorder="1" applyAlignment="1">
      <alignment horizontal="center" vertical="center" wrapText="1"/>
    </xf>
    <xf numFmtId="0" fontId="159" fillId="0" borderId="60" xfId="11" applyFont="1" applyBorder="1" applyAlignment="1">
      <alignment horizontal="center" vertical="center" wrapText="1"/>
    </xf>
    <xf numFmtId="0" fontId="100" fillId="0" borderId="126" xfId="11" applyFont="1" applyFill="1" applyBorder="1" applyAlignment="1">
      <alignment horizontal="center" vertical="center" wrapText="1"/>
    </xf>
    <xf numFmtId="0" fontId="100" fillId="0" borderId="127" xfId="11" applyFont="1" applyFill="1" applyBorder="1" applyAlignment="1">
      <alignment horizontal="center" vertical="center" wrapText="1"/>
    </xf>
    <xf numFmtId="0" fontId="117" fillId="23" borderId="49" xfId="12" applyFont="1" applyFill="1" applyBorder="1" applyAlignment="1">
      <alignment horizontal="center" vertical="center"/>
    </xf>
    <xf numFmtId="0" fontId="119" fillId="23" borderId="0" xfId="12" applyFont="1" applyFill="1" applyBorder="1" applyAlignment="1">
      <alignment horizontal="center" vertical="center"/>
    </xf>
    <xf numFmtId="0" fontId="119" fillId="23" borderId="50" xfId="12" applyFont="1" applyFill="1" applyBorder="1" applyAlignment="1">
      <alignment horizontal="center" vertical="center"/>
    </xf>
    <xf numFmtId="0" fontId="119" fillId="0" borderId="119" xfId="12" applyFont="1" applyBorder="1" applyAlignment="1">
      <alignment horizontal="center" vertical="center"/>
    </xf>
    <xf numFmtId="0" fontId="119" fillId="0" borderId="53" xfId="12" applyFont="1" applyBorder="1" applyAlignment="1">
      <alignment horizontal="center" vertical="center"/>
    </xf>
    <xf numFmtId="0" fontId="119" fillId="0" borderId="124" xfId="12" applyFont="1" applyBorder="1" applyAlignment="1">
      <alignment horizontal="center" vertical="center"/>
    </xf>
    <xf numFmtId="0" fontId="63" fillId="0" borderId="27" xfId="11" applyFont="1" applyBorder="1" applyAlignment="1" applyProtection="1">
      <alignment horizontal="center" vertical="center" textRotation="255" wrapText="1"/>
    </xf>
    <xf numFmtId="0" fontId="63" fillId="0" borderId="70" xfId="11" applyFont="1" applyBorder="1" applyAlignment="1" applyProtection="1">
      <alignment horizontal="center" vertical="center" textRotation="255" wrapText="1"/>
    </xf>
    <xf numFmtId="0" fontId="63" fillId="0" borderId="42" xfId="11" applyFont="1" applyBorder="1" applyAlignment="1" applyProtection="1">
      <alignment horizontal="center" vertical="center" textRotation="255" wrapText="1"/>
    </xf>
    <xf numFmtId="0" fontId="67" fillId="0" borderId="29" xfId="11" applyFont="1" applyFill="1" applyBorder="1" applyAlignment="1" applyProtection="1">
      <alignment horizontal="center" vertical="center" wrapText="1"/>
    </xf>
    <xf numFmtId="0" fontId="67" fillId="0" borderId="30" xfId="11" applyFont="1" applyFill="1" applyBorder="1" applyAlignment="1" applyProtection="1">
      <alignment horizontal="center" vertical="center" wrapText="1"/>
    </xf>
    <xf numFmtId="0" fontId="67" fillId="0" borderId="31" xfId="11" applyFont="1" applyFill="1" applyBorder="1" applyAlignment="1" applyProtection="1">
      <alignment horizontal="center" vertical="center" wrapText="1"/>
    </xf>
    <xf numFmtId="0" fontId="21" fillId="0" borderId="95" xfId="11" applyBorder="1" applyAlignment="1" applyProtection="1">
      <alignment horizontal="center"/>
    </xf>
    <xf numFmtId="0" fontId="100" fillId="22" borderId="26" xfId="11" applyFont="1" applyFill="1" applyBorder="1" applyAlignment="1" applyProtection="1">
      <alignment horizontal="center"/>
    </xf>
    <xf numFmtId="0" fontId="106" fillId="22" borderId="26" xfId="11" applyFont="1" applyFill="1" applyBorder="1" applyAlignment="1" applyProtection="1">
      <alignment horizontal="center"/>
    </xf>
    <xf numFmtId="0" fontId="64" fillId="0" borderId="0" xfId="11" applyFont="1" applyAlignment="1" applyProtection="1">
      <alignment horizontal="left" vertical="center" wrapText="1"/>
    </xf>
    <xf numFmtId="0" fontId="67" fillId="0" borderId="27" xfId="11" applyFont="1" applyFill="1" applyBorder="1" applyAlignment="1" applyProtection="1">
      <alignment horizontal="center" vertical="center" wrapText="1"/>
    </xf>
    <xf numFmtId="0" fontId="67" fillId="0" borderId="70" xfId="11" applyFont="1" applyFill="1" applyBorder="1" applyAlignment="1" applyProtection="1">
      <alignment horizontal="center" vertical="center" wrapText="1"/>
    </xf>
    <xf numFmtId="0" fontId="67" fillId="0" borderId="42" xfId="11" applyFont="1" applyFill="1" applyBorder="1" applyAlignment="1" applyProtection="1">
      <alignment horizontal="center" vertical="center" wrapText="1"/>
    </xf>
    <xf numFmtId="0" fontId="21" fillId="0" borderId="68" xfId="11" applyBorder="1" applyAlignment="1" applyProtection="1">
      <alignment horizontal="center"/>
    </xf>
    <xf numFmtId="0" fontId="67" fillId="0" borderId="32" xfId="11" applyFont="1" applyFill="1" applyBorder="1" applyAlignment="1" applyProtection="1">
      <alignment horizontal="center" vertical="center" wrapText="1"/>
    </xf>
    <xf numFmtId="0" fontId="67" fillId="0" borderId="36" xfId="11" applyFont="1" applyFill="1" applyBorder="1" applyAlignment="1" applyProtection="1">
      <alignment horizontal="center" vertical="center" wrapText="1"/>
    </xf>
    <xf numFmtId="0" fontId="67" fillId="0" borderId="38" xfId="11" applyFont="1" applyFill="1" applyBorder="1" applyAlignment="1" applyProtection="1">
      <alignment horizontal="center" vertical="center" wrapText="1"/>
    </xf>
    <xf numFmtId="0" fontId="63" fillId="0" borderId="0" xfId="11" applyFont="1" applyBorder="1" applyAlignment="1" applyProtection="1">
      <alignment horizontal="center" vertical="center"/>
    </xf>
    <xf numFmtId="0" fontId="24" fillId="0" borderId="0" xfId="11" applyFont="1" applyAlignment="1" applyProtection="1">
      <alignment horizontal="center"/>
    </xf>
    <xf numFmtId="0" fontId="64" fillId="0" borderId="26" xfId="11" applyFont="1" applyBorder="1" applyAlignment="1" applyProtection="1">
      <alignment horizontal="center" vertical="center"/>
    </xf>
    <xf numFmtId="0" fontId="64" fillId="6" borderId="47" xfId="11" applyFont="1" applyFill="1" applyBorder="1" applyAlignment="1" applyProtection="1">
      <alignment horizontal="center" vertical="center" wrapText="1"/>
    </xf>
    <xf numFmtId="0" fontId="64" fillId="6" borderId="58" xfId="11" applyFont="1" applyFill="1" applyBorder="1" applyAlignment="1" applyProtection="1">
      <alignment horizontal="center" vertical="center" wrapText="1"/>
    </xf>
    <xf numFmtId="0" fontId="64" fillId="6" borderId="51" xfId="11" applyFont="1" applyFill="1" applyBorder="1" applyAlignment="1" applyProtection="1">
      <alignment horizontal="center" vertical="center" wrapText="1"/>
    </xf>
    <xf numFmtId="0" fontId="64" fillId="6" borderId="63" xfId="11" applyFont="1" applyFill="1" applyBorder="1" applyAlignment="1" applyProtection="1">
      <alignment horizontal="center" vertical="center" wrapText="1"/>
    </xf>
    <xf numFmtId="182" fontId="6" fillId="14" borderId="6" xfId="1" applyNumberFormat="1" applyFont="1" applyFill="1" applyBorder="1" applyAlignment="1" applyProtection="1">
      <alignment horizontal="center" vertical="center" wrapText="1"/>
    </xf>
    <xf numFmtId="182" fontId="18" fillId="14" borderId="6" xfId="1" applyNumberFormat="1" applyFont="1" applyFill="1" applyBorder="1" applyAlignment="1" applyProtection="1">
      <alignment horizontal="center" vertical="center" wrapText="1"/>
    </xf>
    <xf numFmtId="182" fontId="18" fillId="6" borderId="19" xfId="1" applyNumberFormat="1" applyFont="1" applyFill="1" applyBorder="1" applyAlignment="1" applyProtection="1">
      <alignment horizontal="center" vertical="center"/>
    </xf>
    <xf numFmtId="182" fontId="18" fillId="6" borderId="15" xfId="1" applyNumberFormat="1" applyFont="1" applyFill="1" applyBorder="1" applyAlignment="1" applyProtection="1">
      <alignment horizontal="center" vertical="center"/>
    </xf>
    <xf numFmtId="182" fontId="18" fillId="11" borderId="155" xfId="1" applyNumberFormat="1" applyFont="1" applyFill="1" applyBorder="1" applyAlignment="1" applyProtection="1">
      <alignment horizontal="center" vertical="center" wrapText="1"/>
    </xf>
    <xf numFmtId="182" fontId="18" fillId="11" borderId="6" xfId="1" applyNumberFormat="1" applyFont="1" applyFill="1" applyBorder="1" applyAlignment="1" applyProtection="1">
      <alignment horizontal="center" vertical="center" wrapText="1"/>
    </xf>
    <xf numFmtId="182" fontId="18" fillId="6" borderId="4" xfId="1" applyNumberFormat="1" applyFont="1" applyFill="1" applyBorder="1" applyAlignment="1" applyProtection="1">
      <alignment horizontal="center" vertical="center"/>
    </xf>
    <xf numFmtId="182" fontId="18" fillId="6" borderId="6" xfId="1" applyNumberFormat="1" applyFont="1" applyFill="1" applyBorder="1" applyAlignment="1" applyProtection="1">
      <alignment horizontal="center" vertical="center"/>
    </xf>
    <xf numFmtId="182" fontId="28" fillId="6" borderId="4" xfId="1" applyNumberFormat="1" applyFont="1" applyFill="1" applyBorder="1" applyAlignment="1" applyProtection="1">
      <alignment horizontal="center" vertical="center"/>
    </xf>
    <xf numFmtId="182" fontId="28" fillId="6" borderId="6" xfId="1" applyNumberFormat="1" applyFont="1" applyFill="1" applyBorder="1" applyAlignment="1" applyProtection="1">
      <alignment horizontal="center" vertical="center"/>
    </xf>
    <xf numFmtId="182" fontId="12" fillId="0" borderId="0" xfId="1" applyNumberFormat="1" applyFont="1" applyFill="1" applyAlignment="1" applyProtection="1">
      <alignment horizontal="center" vertical="center"/>
    </xf>
    <xf numFmtId="182" fontId="12" fillId="0" borderId="17" xfId="1" applyNumberFormat="1" applyFont="1" applyFill="1" applyBorder="1" applyAlignment="1" applyProtection="1">
      <alignment horizontal="center" vertical="center"/>
    </xf>
    <xf numFmtId="182" fontId="9" fillId="14" borderId="2" xfId="1" applyNumberFormat="1" applyFont="1" applyFill="1" applyBorder="1" applyAlignment="1" applyProtection="1">
      <alignment horizontal="center" vertical="center"/>
    </xf>
    <xf numFmtId="182" fontId="40" fillId="14" borderId="2" xfId="1" applyNumberFormat="1" applyFont="1" applyFill="1" applyBorder="1" applyAlignment="1" applyProtection="1">
      <alignment horizontal="center" vertical="center"/>
    </xf>
    <xf numFmtId="182" fontId="40" fillId="14" borderId="7" xfId="1" applyNumberFormat="1" applyFont="1" applyFill="1" applyBorder="1" applyAlignment="1" applyProtection="1">
      <alignment horizontal="center" vertical="center"/>
    </xf>
    <xf numFmtId="182" fontId="40" fillId="14" borderId="2" xfId="1" applyNumberFormat="1" applyFont="1" applyFill="1" applyBorder="1" applyAlignment="1" applyProtection="1">
      <alignment horizontal="center" vertical="center" wrapText="1"/>
    </xf>
    <xf numFmtId="182" fontId="40" fillId="14" borderId="4" xfId="1" applyNumberFormat="1" applyFont="1" applyFill="1" applyBorder="1" applyAlignment="1" applyProtection="1">
      <alignment horizontal="center" vertical="center" wrapText="1"/>
    </xf>
    <xf numFmtId="182" fontId="18" fillId="6" borderId="2" xfId="1" applyNumberFormat="1" applyFont="1" applyFill="1" applyBorder="1" applyAlignment="1" applyProtection="1">
      <alignment horizontal="center" vertical="center"/>
    </xf>
    <xf numFmtId="182" fontId="40" fillId="14" borderId="5" xfId="19" applyNumberFormat="1" applyFont="1" applyFill="1" applyBorder="1" applyAlignment="1" applyProtection="1">
      <alignment horizontal="center" vertical="center"/>
    </xf>
    <xf numFmtId="182" fontId="40" fillId="14" borderId="6" xfId="19" applyNumberFormat="1" applyFont="1" applyFill="1" applyBorder="1" applyAlignment="1" applyProtection="1">
      <alignment horizontal="center" vertical="center"/>
    </xf>
    <xf numFmtId="182" fontId="40" fillId="14" borderId="4" xfId="0" applyNumberFormat="1" applyFont="1" applyFill="1" applyBorder="1" applyAlignment="1" applyProtection="1">
      <alignment horizontal="center" vertical="center"/>
    </xf>
    <xf numFmtId="182" fontId="40" fillId="14" borderId="5" xfId="0" applyNumberFormat="1" applyFont="1" applyFill="1" applyBorder="1" applyAlignment="1" applyProtection="1">
      <alignment horizontal="center" vertical="center"/>
    </xf>
    <xf numFmtId="182" fontId="40" fillId="14" borderId="6" xfId="0" applyNumberFormat="1" applyFont="1" applyFill="1" applyBorder="1" applyAlignment="1" applyProtection="1">
      <alignment horizontal="center" vertical="center"/>
    </xf>
    <xf numFmtId="182" fontId="9" fillId="14" borderId="4" xfId="0" applyNumberFormat="1" applyFont="1" applyFill="1" applyBorder="1" applyAlignment="1" applyProtection="1">
      <alignment horizontal="center" vertical="center"/>
    </xf>
    <xf numFmtId="182" fontId="9" fillId="14" borderId="5" xfId="0" applyNumberFormat="1" applyFont="1" applyFill="1" applyBorder="1" applyAlignment="1" applyProtection="1">
      <alignment horizontal="center" vertical="center"/>
    </xf>
    <xf numFmtId="182" fontId="9" fillId="14" borderId="6" xfId="0" applyNumberFormat="1" applyFont="1" applyFill="1" applyBorder="1" applyAlignment="1" applyProtection="1">
      <alignment horizontal="center" vertical="center"/>
    </xf>
    <xf numFmtId="176" fontId="156" fillId="12" borderId="1" xfId="1" applyNumberFormat="1" applyFont="1" applyFill="1" applyBorder="1" applyAlignment="1" applyProtection="1">
      <alignment horizontal="center" vertical="center" wrapText="1"/>
      <protection locked="0"/>
    </xf>
    <xf numFmtId="185" fontId="18" fillId="0" borderId="21" xfId="1" applyNumberFormat="1" applyFont="1" applyBorder="1" applyAlignment="1">
      <alignment horizontal="center" vertical="center"/>
    </xf>
    <xf numFmtId="185" fontId="9" fillId="14" borderId="19" xfId="1" applyNumberFormat="1" applyFont="1" applyFill="1" applyBorder="1" applyAlignment="1" applyProtection="1">
      <alignment horizontal="center" vertical="center" wrapText="1"/>
    </xf>
    <xf numFmtId="185" fontId="40" fillId="14" borderId="96" xfId="1" applyNumberFormat="1" applyFont="1" applyFill="1" applyBorder="1" applyAlignment="1" applyProtection="1">
      <alignment horizontal="center" vertical="center" wrapText="1"/>
    </xf>
    <xf numFmtId="185" fontId="9" fillId="14" borderId="1" xfId="1" applyNumberFormat="1" applyFont="1" applyFill="1" applyBorder="1" applyAlignment="1" applyProtection="1">
      <alignment horizontal="left" vertical="center" wrapText="1"/>
    </xf>
    <xf numFmtId="185" fontId="40" fillId="14" borderId="1" xfId="1" applyNumberFormat="1" applyFont="1" applyFill="1" applyBorder="1" applyAlignment="1" applyProtection="1">
      <alignment horizontal="left" vertical="center" wrapText="1"/>
    </xf>
    <xf numFmtId="185" fontId="14" fillId="0" borderId="0" xfId="1" applyNumberFormat="1" applyFont="1" applyBorder="1" applyAlignment="1" applyProtection="1">
      <alignment horizontal="center" vertical="center" wrapText="1"/>
      <protection locked="0"/>
    </xf>
    <xf numFmtId="185" fontId="40" fillId="14" borderId="2" xfId="1" applyNumberFormat="1" applyFont="1" applyFill="1" applyBorder="1" applyAlignment="1" applyProtection="1">
      <alignment horizontal="center" vertical="center" wrapText="1"/>
    </xf>
    <xf numFmtId="185" fontId="40" fillId="14" borderId="7" xfId="1" applyNumberFormat="1" applyFont="1" applyFill="1" applyBorder="1" applyAlignment="1" applyProtection="1">
      <alignment horizontal="center" vertical="center" wrapText="1"/>
    </xf>
    <xf numFmtId="185" fontId="40" fillId="14" borderId="129" xfId="1" applyNumberFormat="1" applyFont="1" applyFill="1" applyBorder="1" applyAlignment="1" applyProtection="1">
      <alignment horizontal="center" vertical="center" wrapText="1"/>
    </xf>
    <xf numFmtId="185" fontId="40" fillId="14" borderId="3" xfId="1" applyNumberFormat="1" applyFont="1" applyFill="1" applyBorder="1" applyAlignment="1" applyProtection="1">
      <alignment horizontal="center" vertical="center" wrapText="1"/>
    </xf>
    <xf numFmtId="185" fontId="40" fillId="14" borderId="2" xfId="1" applyNumberFormat="1" applyFont="1" applyFill="1" applyBorder="1" applyAlignment="1" applyProtection="1">
      <alignment horizontal="center" vertical="center"/>
    </xf>
    <xf numFmtId="185" fontId="40" fillId="14" borderId="3" xfId="1" applyNumberFormat="1" applyFont="1" applyFill="1" applyBorder="1" applyAlignment="1" applyProtection="1">
      <alignment horizontal="center" vertical="center"/>
    </xf>
    <xf numFmtId="176" fontId="141" fillId="0" borderId="0" xfId="1" applyNumberFormat="1" applyFont="1" applyBorder="1" applyAlignment="1">
      <alignment horizontal="center" vertical="center" wrapText="1"/>
    </xf>
    <xf numFmtId="176" fontId="40" fillId="14" borderId="2" xfId="1" applyNumberFormat="1" applyFont="1" applyFill="1" applyBorder="1" applyAlignment="1" applyProtection="1">
      <alignment horizontal="center" vertical="center" wrapText="1"/>
      <protection locked="0"/>
    </xf>
    <xf numFmtId="176" fontId="40" fillId="14" borderId="142" xfId="1" applyNumberFormat="1" applyFont="1" applyFill="1" applyBorder="1" applyAlignment="1" applyProtection="1">
      <alignment horizontal="center" vertical="center" wrapText="1"/>
      <protection locked="0"/>
    </xf>
    <xf numFmtId="176" fontId="40" fillId="14" borderId="3" xfId="1" applyNumberFormat="1" applyFont="1" applyFill="1" applyBorder="1" applyAlignment="1" applyProtection="1">
      <alignment horizontal="center" vertical="center" wrapText="1"/>
      <protection locked="0"/>
    </xf>
    <xf numFmtId="176" fontId="40" fillId="12" borderId="148" xfId="1" applyNumberFormat="1" applyFont="1" applyFill="1" applyBorder="1" applyAlignment="1" applyProtection="1">
      <alignment horizontal="center" vertical="center" wrapText="1"/>
      <protection locked="0"/>
    </xf>
    <xf numFmtId="176" fontId="40" fillId="12" borderId="146" xfId="1" applyNumberFormat="1" applyFont="1" applyFill="1" applyBorder="1" applyAlignment="1" applyProtection="1">
      <alignment horizontal="center" vertical="center" wrapText="1"/>
      <protection locked="0"/>
    </xf>
    <xf numFmtId="176" fontId="40" fillId="14" borderId="2" xfId="1" applyNumberFormat="1" applyFont="1" applyFill="1" applyBorder="1" applyAlignment="1" applyProtection="1">
      <alignment horizontal="center" vertical="center"/>
    </xf>
    <xf numFmtId="176" fontId="40" fillId="14" borderId="3" xfId="1" applyNumberFormat="1" applyFont="1" applyFill="1" applyBorder="1" applyAlignment="1" applyProtection="1">
      <alignment horizontal="center" vertical="center"/>
    </xf>
    <xf numFmtId="176" fontId="156" fillId="12" borderId="147" xfId="1" applyNumberFormat="1" applyFont="1" applyFill="1" applyBorder="1" applyAlignment="1" applyProtection="1">
      <alignment horizontal="center" vertical="center" wrapText="1"/>
      <protection locked="0"/>
    </xf>
    <xf numFmtId="176" fontId="156" fillId="12" borderId="11" xfId="1" applyNumberFormat="1" applyFont="1" applyFill="1" applyBorder="1" applyAlignment="1" applyProtection="1">
      <alignment horizontal="center" vertical="center" wrapText="1"/>
      <protection locked="0"/>
    </xf>
    <xf numFmtId="0" fontId="144" fillId="0" borderId="0" xfId="0" applyFont="1" applyBorder="1" applyAlignment="1">
      <alignment horizontal="center" vertical="center" wrapText="1"/>
    </xf>
    <xf numFmtId="43" fontId="9" fillId="14" borderId="2" xfId="1" applyFont="1" applyFill="1" applyBorder="1" applyAlignment="1" applyProtection="1">
      <alignment horizontal="center" vertical="center" wrapText="1"/>
      <protection locked="0"/>
    </xf>
    <xf numFmtId="43" fontId="9" fillId="14" borderId="142" xfId="1" applyFont="1" applyFill="1" applyBorder="1" applyAlignment="1" applyProtection="1">
      <alignment horizontal="center" vertical="center" wrapText="1"/>
      <protection locked="0"/>
    </xf>
    <xf numFmtId="43" fontId="9" fillId="14" borderId="3" xfId="1" applyFont="1" applyFill="1" applyBorder="1" applyAlignment="1" applyProtection="1">
      <alignment horizontal="center" vertical="center" wrapText="1"/>
      <protection locked="0"/>
    </xf>
    <xf numFmtId="0" fontId="9" fillId="14" borderId="2" xfId="0" applyFont="1" applyFill="1" applyBorder="1" applyAlignment="1">
      <alignment horizontal="center" vertical="center"/>
    </xf>
    <xf numFmtId="176" fontId="40" fillId="14" borderId="2" xfId="1" applyNumberFormat="1" applyFont="1" applyFill="1" applyBorder="1" applyAlignment="1" applyProtection="1">
      <alignment horizontal="center" vertical="center" wrapText="1"/>
    </xf>
    <xf numFmtId="176" fontId="40" fillId="14" borderId="142" xfId="1" applyNumberFormat="1" applyFont="1" applyFill="1" applyBorder="1" applyAlignment="1" applyProtection="1">
      <alignment horizontal="center" vertical="center" wrapText="1"/>
    </xf>
    <xf numFmtId="176" fontId="40" fillId="14" borderId="3" xfId="1" applyNumberFormat="1" applyFont="1" applyFill="1" applyBorder="1" applyAlignment="1" applyProtection="1">
      <alignment horizontal="center" vertical="center" wrapText="1"/>
    </xf>
    <xf numFmtId="176" fontId="18" fillId="0" borderId="2" xfId="1" applyNumberFormat="1" applyFont="1" applyBorder="1" applyAlignment="1" applyProtection="1">
      <alignment horizontal="center" vertical="center" wrapText="1"/>
    </xf>
    <xf numFmtId="176" fontId="18" fillId="0" borderId="21" xfId="1" applyNumberFormat="1" applyFont="1" applyBorder="1" applyAlignment="1" applyProtection="1">
      <alignment horizontal="center" vertical="center" wrapText="1"/>
    </xf>
    <xf numFmtId="176" fontId="18" fillId="0" borderId="21" xfId="1" applyNumberFormat="1" applyFont="1" applyBorder="1" applyAlignment="1" applyProtection="1">
      <alignment horizontal="center" vertical="center"/>
    </xf>
    <xf numFmtId="176" fontId="18" fillId="6" borderId="2" xfId="1" applyNumberFormat="1" applyFont="1" applyFill="1" applyBorder="1" applyAlignment="1" applyProtection="1">
      <alignment horizontal="center" vertical="center"/>
    </xf>
    <xf numFmtId="176" fontId="18" fillId="0" borderId="2" xfId="1" applyNumberFormat="1" applyFont="1" applyBorder="1" applyAlignment="1" applyProtection="1">
      <alignment horizontal="center" vertical="center"/>
    </xf>
    <xf numFmtId="176" fontId="18" fillId="0" borderId="21" xfId="1" applyNumberFormat="1" applyFont="1" applyBorder="1" applyAlignment="1">
      <alignment horizontal="center" vertical="center"/>
    </xf>
    <xf numFmtId="0" fontId="40" fillId="14" borderId="100" xfId="1" applyNumberFormat="1" applyFont="1" applyFill="1" applyBorder="1" applyAlignment="1" applyProtection="1">
      <alignment horizontal="center" vertical="center" wrapText="1"/>
    </xf>
    <xf numFmtId="0" fontId="40" fillId="14" borderId="101" xfId="1" applyNumberFormat="1" applyFont="1" applyFill="1" applyBorder="1" applyAlignment="1" applyProtection="1">
      <alignment horizontal="center" vertical="center" wrapText="1"/>
    </xf>
    <xf numFmtId="176" fontId="40" fillId="14" borderId="10" xfId="1" applyNumberFormat="1" applyFont="1" applyFill="1" applyBorder="1" applyAlignment="1" applyProtection="1">
      <alignment horizontal="left" vertical="center" wrapText="1"/>
    </xf>
    <xf numFmtId="176" fontId="40" fillId="14" borderId="11" xfId="1" applyNumberFormat="1" applyFont="1" applyFill="1" applyBorder="1" applyAlignment="1" applyProtection="1">
      <alignment horizontal="left" vertical="center" wrapText="1"/>
    </xf>
    <xf numFmtId="176" fontId="141" fillId="0" borderId="0" xfId="1" applyNumberFormat="1" applyFont="1" applyFill="1" applyBorder="1" applyAlignment="1">
      <alignment horizontal="center" vertical="center" wrapText="1"/>
    </xf>
    <xf numFmtId="176" fontId="141" fillId="0" borderId="97" xfId="1" applyNumberFormat="1" applyFont="1" applyFill="1" applyBorder="1" applyAlignment="1">
      <alignment horizontal="center" vertical="center" wrapText="1"/>
    </xf>
    <xf numFmtId="176" fontId="40" fillId="14" borderId="19" xfId="1" applyNumberFormat="1" applyFont="1" applyFill="1" applyBorder="1" applyAlignment="1" applyProtection="1">
      <alignment horizontal="center" vertical="center" wrapText="1"/>
    </xf>
    <xf numFmtId="176" fontId="40" fillId="14" borderId="18" xfId="1" applyNumberFormat="1" applyFont="1" applyFill="1" applyBorder="1" applyAlignment="1" applyProtection="1">
      <alignment horizontal="center" vertical="center" wrapText="1"/>
    </xf>
    <xf numFmtId="176" fontId="40" fillId="14" borderId="144" xfId="1" applyNumberFormat="1" applyFont="1" applyFill="1" applyBorder="1" applyAlignment="1" applyProtection="1">
      <alignment horizontal="center" vertical="center" wrapText="1"/>
    </xf>
    <xf numFmtId="176" fontId="40" fillId="14" borderId="99" xfId="1" applyNumberFormat="1" applyFont="1" applyFill="1" applyBorder="1" applyAlignment="1" applyProtection="1">
      <alignment horizontal="center" vertical="center" wrapText="1"/>
    </xf>
    <xf numFmtId="176" fontId="40" fillId="14" borderId="4" xfId="1" applyNumberFormat="1" applyFont="1" applyFill="1" applyBorder="1" applyAlignment="1" applyProtection="1">
      <alignment horizontal="center" vertical="center"/>
    </xf>
    <xf numFmtId="176" fontId="40" fillId="14" borderId="5" xfId="1" applyNumberFormat="1" applyFont="1" applyFill="1" applyBorder="1" applyAlignment="1" applyProtection="1">
      <alignment horizontal="center" vertical="center"/>
    </xf>
    <xf numFmtId="176" fontId="40" fillId="14" borderId="6" xfId="1" applyNumberFormat="1" applyFont="1" applyFill="1" applyBorder="1" applyAlignment="1" applyProtection="1">
      <alignment horizontal="center" vertical="center"/>
    </xf>
    <xf numFmtId="176" fontId="40" fillId="14" borderId="98" xfId="1" applyNumberFormat="1" applyFont="1" applyFill="1" applyBorder="1" applyAlignment="1" applyProtection="1">
      <alignment horizontal="center" vertical="center"/>
    </xf>
    <xf numFmtId="0" fontId="141" fillId="0" borderId="0" xfId="0" applyFont="1" applyFill="1" applyBorder="1" applyAlignment="1">
      <alignment horizontal="center" vertical="center" wrapText="1"/>
    </xf>
    <xf numFmtId="0" fontId="40" fillId="14" borderId="2" xfId="0" applyFont="1" applyFill="1" applyBorder="1" applyAlignment="1" applyProtection="1">
      <alignment horizontal="center" vertical="center" wrapText="1"/>
      <protection locked="0"/>
    </xf>
    <xf numFmtId="0" fontId="40" fillId="14" borderId="142" xfId="0" applyFont="1" applyFill="1" applyBorder="1" applyAlignment="1" applyProtection="1">
      <alignment horizontal="center" vertical="center" wrapText="1"/>
      <protection locked="0"/>
    </xf>
    <xf numFmtId="0" fontId="40" fillId="14" borderId="3" xfId="0" applyFont="1" applyFill="1" applyBorder="1" applyAlignment="1" applyProtection="1">
      <alignment horizontal="center" vertical="center" wrapText="1"/>
      <protection locked="0"/>
    </xf>
    <xf numFmtId="0" fontId="40" fillId="14" borderId="2" xfId="5" applyNumberFormat="1" applyFont="1" applyFill="1" applyBorder="1" applyAlignment="1" applyProtection="1">
      <alignment horizontal="center" vertical="center" wrapText="1"/>
      <protection locked="0"/>
    </xf>
    <xf numFmtId="0" fontId="40" fillId="14" borderId="2" xfId="2" applyFont="1" applyFill="1" applyBorder="1" applyAlignment="1" applyProtection="1">
      <alignment horizontal="center" vertical="center"/>
    </xf>
    <xf numFmtId="0" fontId="40" fillId="14" borderId="3" xfId="2" applyFont="1" applyFill="1" applyBorder="1" applyAlignment="1" applyProtection="1">
      <alignment horizontal="center" vertical="center"/>
    </xf>
    <xf numFmtId="43" fontId="183" fillId="8" borderId="11" xfId="1" applyFont="1" applyFill="1" applyBorder="1" applyAlignment="1" applyProtection="1">
      <alignment horizontal="center" vertical="center" wrapText="1"/>
    </xf>
    <xf numFmtId="43" fontId="184" fillId="8" borderId="11" xfId="1" applyFont="1" applyFill="1" applyBorder="1" applyAlignment="1" applyProtection="1">
      <alignment horizontal="center" vertical="center" wrapText="1"/>
    </xf>
    <xf numFmtId="43" fontId="98" fillId="12" borderId="49" xfId="0" applyNumberFormat="1" applyFont="1" applyFill="1" applyBorder="1">
      <alignment vertical="center"/>
    </xf>
    <xf numFmtId="43" fontId="98" fillId="12" borderId="50" xfId="0" applyNumberFormat="1" applyFont="1" applyFill="1" applyBorder="1">
      <alignment vertical="center"/>
    </xf>
  </cellXfs>
  <cellStyles count="41">
    <cellStyle name="3232" xfId="6"/>
    <cellStyle name="百分比" xfId="4" builtinId="5"/>
    <cellStyle name="百分比 2" xfId="7"/>
    <cellStyle name="百分比 2 2" xfId="20"/>
    <cellStyle name="百分比 2 3" xfId="33"/>
    <cellStyle name="百分比 3" xfId="32"/>
    <cellStyle name="常规" xfId="0" builtinId="0"/>
    <cellStyle name="常规 10" xfId="5"/>
    <cellStyle name="常规 10 13" xfId="23"/>
    <cellStyle name="常规 10 2" xfId="8"/>
    <cellStyle name="常规 10 3" xfId="3"/>
    <cellStyle name="常规 10 3 2" xfId="9"/>
    <cellStyle name="常规 10 4" xfId="10"/>
    <cellStyle name="常规 2" xfId="11"/>
    <cellStyle name="常规 2 2" xfId="12"/>
    <cellStyle name="常规 2 2 2" xfId="13"/>
    <cellStyle name="常规 2 3" xfId="34"/>
    <cellStyle name="常规 25" xfId="2"/>
    <cellStyle name="常规 25 2" xfId="14"/>
    <cellStyle name="常规 3" xfId="39"/>
    <cellStyle name="常规_A annual budget封面" xfId="18"/>
    <cellStyle name="常规_爱丁堡2006.12.31结转情况" xfId="37"/>
    <cellStyle name="常规_北京富力城底稿-湘" xfId="38"/>
    <cellStyle name="超链接" xfId="21" builtinId="8"/>
    <cellStyle name="超链接 2" xfId="31"/>
    <cellStyle name="货币" xfId="19" builtinId="4"/>
    <cellStyle name="货币 2" xfId="30"/>
    <cellStyle name="千位分隔" xfId="1" builtinId="3"/>
    <cellStyle name="千位分隔 10 7" xfId="22"/>
    <cellStyle name="千位分隔 11" xfId="24"/>
    <cellStyle name="千位分隔 2" xfId="15"/>
    <cellStyle name="千位分隔 2 2 10" xfId="25"/>
    <cellStyle name="千位分隔 2 4" xfId="26"/>
    <cellStyle name="千位分隔 2 4 2" xfId="36"/>
    <cellStyle name="千位分隔 3" xfId="16"/>
    <cellStyle name="千位分隔 3 2" xfId="17"/>
    <cellStyle name="千位分隔 3 3" xfId="27"/>
    <cellStyle name="千位分隔 3 3 2" xfId="35"/>
    <cellStyle name="千位分隔 4" xfId="29"/>
    <cellStyle name="千位分隔 4 19" xfId="28"/>
    <cellStyle name="千位分隔 6" xfId="40"/>
  </cellStyles>
  <dxfs count="7">
    <dxf>
      <font>
        <b/>
        <i/>
      </font>
    </dxf>
    <dxf>
      <font>
        <b/>
        <i/>
      </font>
    </dxf>
    <dxf>
      <font>
        <b/>
        <i/>
      </font>
    </dxf>
    <dxf>
      <font>
        <b/>
        <i/>
      </font>
    </dxf>
    <dxf>
      <font>
        <b/>
        <i val="0"/>
      </font>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1F78D"/>
      <color rgb="FFCCFF33"/>
      <color rgb="FF99CCFF"/>
      <color rgb="FFCCFF66"/>
      <color rgb="FFFFFFCC"/>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hyperlink" Target="mailto:&#26399;&#21021;&#32047;&#35745;&#21457;&#29983;@2017.12.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3.5"/>
  <sheetData>
    <row r="1" spans="1:3">
      <c r="A1" s="1043" t="e">
        <v>#NAME?</v>
      </c>
      <c r="B1" s="1043"/>
      <c r="C1" s="1043"/>
    </row>
    <row r="3" spans="1:3">
      <c r="A3" t="s">
        <v>6</v>
      </c>
      <c r="B3" s="1" t="s">
        <v>7</v>
      </c>
    </row>
    <row r="4" spans="1:3">
      <c r="A4" t="s">
        <v>8</v>
      </c>
      <c r="B4" s="1" t="s">
        <v>15</v>
      </c>
    </row>
    <row r="5" spans="1:3">
      <c r="A5" t="s">
        <v>9</v>
      </c>
      <c r="B5" s="2" t="s">
        <v>16</v>
      </c>
    </row>
    <row r="6" spans="1:3">
      <c r="A6" t="s">
        <v>10</v>
      </c>
      <c r="B6" s="2"/>
    </row>
    <row r="7" spans="1:3">
      <c r="A7" t="s">
        <v>11</v>
      </c>
      <c r="B7" s="2"/>
    </row>
    <row r="8" spans="1:3">
      <c r="A8" t="s">
        <v>12</v>
      </c>
      <c r="B8" s="2"/>
    </row>
    <row r="9" spans="1:3">
      <c r="A9" t="s">
        <v>13</v>
      </c>
      <c r="B9" s="2" t="s">
        <v>14</v>
      </c>
    </row>
  </sheetData>
  <mergeCells count="1">
    <mergeCell ref="A1:C1"/>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D40"/>
  <sheetViews>
    <sheetView zoomScale="70" zoomScaleNormal="70" workbookViewId="0">
      <pane xSplit="3" ySplit="3" topLeftCell="M17" activePane="bottomRight" state="frozen"/>
      <selection activeCell="N30" sqref="N30"/>
      <selection pane="topRight" activeCell="N30" sqref="N30"/>
      <selection pane="bottomLeft" activeCell="N30" sqref="N30"/>
      <selection pane="bottomRight" activeCell="V35" sqref="V35"/>
    </sheetView>
  </sheetViews>
  <sheetFormatPr defaultRowHeight="13.5"/>
  <cols>
    <col min="1" max="1" width="3.625" style="723" customWidth="1"/>
    <col min="2" max="2" width="7" style="723" customWidth="1"/>
    <col min="3" max="3" width="11.625" style="723" customWidth="1"/>
    <col min="4" max="4" width="16" style="723" customWidth="1"/>
    <col min="5" max="7" width="14.625" style="723" customWidth="1"/>
    <col min="8" max="10" width="17.25" style="723" customWidth="1"/>
    <col min="11" max="13" width="14.75" style="723" customWidth="1"/>
    <col min="14" max="16" width="15" style="723" customWidth="1"/>
    <col min="17" max="19" width="17" style="723" customWidth="1"/>
    <col min="20" max="20" width="9" style="723"/>
    <col min="21" max="21" width="12.75" style="723" customWidth="1"/>
    <col min="22" max="22" width="13" style="723" customWidth="1"/>
    <col min="23" max="25" width="12.75" style="723" customWidth="1"/>
    <col min="26" max="27" width="12.875" style="723" customWidth="1"/>
    <col min="28" max="30" width="14" style="723" customWidth="1"/>
    <col min="31" max="16384" width="9" style="723"/>
  </cols>
  <sheetData>
    <row r="1" spans="2:30" ht="30" customHeight="1" thickBot="1">
      <c r="B1" s="1231" t="s">
        <v>744</v>
      </c>
      <c r="C1" s="1231"/>
      <c r="D1" s="1231"/>
      <c r="E1" s="1231"/>
      <c r="F1" s="1231"/>
      <c r="G1" s="1231"/>
      <c r="H1" s="1231"/>
      <c r="I1" s="1231"/>
      <c r="J1" s="1231"/>
      <c r="K1" s="1231"/>
      <c r="L1" s="1231"/>
      <c r="M1" s="1231"/>
      <c r="N1" s="1231"/>
      <c r="O1" s="1231"/>
      <c r="P1" s="1231"/>
      <c r="Q1" s="1231"/>
      <c r="R1" s="1231"/>
      <c r="S1" s="1231"/>
      <c r="U1" s="1217" t="s">
        <v>937</v>
      </c>
      <c r="V1" s="1217"/>
      <c r="W1" s="1217"/>
      <c r="X1" s="1217"/>
      <c r="Y1" s="1217"/>
      <c r="Z1" s="1217"/>
      <c r="AA1" s="1217"/>
      <c r="AB1" s="1217"/>
      <c r="AC1" s="1217"/>
      <c r="AD1" s="1217"/>
    </row>
    <row r="2" spans="2:30" ht="54.75" customHeight="1" thickBot="1">
      <c r="B2" s="1232" t="s">
        <v>745</v>
      </c>
      <c r="C2" s="1233"/>
      <c r="D2" s="1234" t="s">
        <v>746</v>
      </c>
      <c r="E2" s="1235"/>
      <c r="F2" s="1236"/>
      <c r="G2" s="1237"/>
      <c r="H2" s="1236"/>
      <c r="I2" s="1236"/>
      <c r="J2" s="1237"/>
      <c r="K2" s="1238" t="s">
        <v>747</v>
      </c>
      <c r="L2" s="1239"/>
      <c r="M2" s="1240"/>
      <c r="N2" s="1241" t="s">
        <v>748</v>
      </c>
      <c r="O2" s="1236"/>
      <c r="P2" s="1237"/>
      <c r="Q2" s="1237"/>
      <c r="R2" s="1237"/>
      <c r="S2" s="1242"/>
      <c r="U2" s="1218" t="s">
        <v>930</v>
      </c>
      <c r="V2" s="1219"/>
      <c r="W2" s="1218" t="s">
        <v>931</v>
      </c>
      <c r="X2" s="1219"/>
      <c r="Y2" s="1214" t="s">
        <v>932</v>
      </c>
      <c r="Z2" s="1214" t="s">
        <v>935</v>
      </c>
      <c r="AA2" s="1214"/>
      <c r="AB2" s="1215" t="s">
        <v>939</v>
      </c>
      <c r="AC2" s="1215"/>
      <c r="AD2" s="1215"/>
    </row>
    <row r="3" spans="2:30" ht="60.75" customHeight="1">
      <c r="B3" s="1243"/>
      <c r="C3" s="1244"/>
      <c r="D3" s="794" t="s">
        <v>749</v>
      </c>
      <c r="E3" s="795" t="s">
        <v>750</v>
      </c>
      <c r="F3" s="796" t="s">
        <v>751</v>
      </c>
      <c r="G3" s="797" t="s">
        <v>752</v>
      </c>
      <c r="H3" s="794" t="s">
        <v>753</v>
      </c>
      <c r="I3" s="798" t="s">
        <v>754</v>
      </c>
      <c r="J3" s="798" t="s">
        <v>755</v>
      </c>
      <c r="K3" s="799" t="s">
        <v>756</v>
      </c>
      <c r="L3" s="800" t="s">
        <v>757</v>
      </c>
      <c r="M3" s="801" t="s">
        <v>758</v>
      </c>
      <c r="N3" s="802" t="s">
        <v>759</v>
      </c>
      <c r="O3" s="803" t="s">
        <v>760</v>
      </c>
      <c r="P3" s="804" t="s">
        <v>761</v>
      </c>
      <c r="Q3" s="805" t="s">
        <v>753</v>
      </c>
      <c r="R3" s="805" t="s">
        <v>762</v>
      </c>
      <c r="S3" s="806" t="s">
        <v>763</v>
      </c>
      <c r="U3" s="1036" t="s">
        <v>838</v>
      </c>
      <c r="V3" s="1036" t="s">
        <v>839</v>
      </c>
      <c r="W3" s="1036" t="s">
        <v>838</v>
      </c>
      <c r="X3" s="1036" t="s">
        <v>839</v>
      </c>
      <c r="Y3" s="1214"/>
      <c r="Z3" s="1039" t="s">
        <v>933</v>
      </c>
      <c r="AA3" s="1039" t="s">
        <v>934</v>
      </c>
      <c r="AB3" s="1040" t="s">
        <v>759</v>
      </c>
      <c r="AC3" s="1040" t="s">
        <v>760</v>
      </c>
      <c r="AD3" s="1040" t="s">
        <v>761</v>
      </c>
    </row>
    <row r="4" spans="2:30" ht="18.75" customHeight="1">
      <c r="B4" s="807">
        <v>1</v>
      </c>
      <c r="C4" s="808" t="s">
        <v>0</v>
      </c>
      <c r="D4" s="809">
        <f>SUM(D5:D8)</f>
        <v>0</v>
      </c>
      <c r="E4" s="810">
        <f t="shared" ref="E4:E31" si="0">IFERROR(H4/D4*10000,0)</f>
        <v>0</v>
      </c>
      <c r="F4" s="811">
        <f>IFERROR(I4/D4*10000,0)</f>
        <v>0</v>
      </c>
      <c r="G4" s="812">
        <f>IFERROR(J4/D4*10000,0)</f>
        <v>0</v>
      </c>
      <c r="H4" s="813">
        <f t="shared" ref="H4:M4" si="1">SUM(H5:H8)</f>
        <v>0</v>
      </c>
      <c r="I4" s="811">
        <f t="shared" si="1"/>
        <v>0</v>
      </c>
      <c r="J4" s="812">
        <f t="shared" si="1"/>
        <v>0</v>
      </c>
      <c r="K4" s="809">
        <f t="shared" si="1"/>
        <v>0</v>
      </c>
      <c r="L4" s="814">
        <f t="shared" si="1"/>
        <v>0</v>
      </c>
      <c r="M4" s="815">
        <f t="shared" si="1"/>
        <v>0</v>
      </c>
      <c r="N4" s="816">
        <f t="shared" ref="N4" si="2">IFERROR(Q4/D4*10000,0)</f>
        <v>0</v>
      </c>
      <c r="O4" s="811">
        <f>IFERROR(R4/D4*10000,0)</f>
        <v>0</v>
      </c>
      <c r="P4" s="812">
        <f t="shared" ref="P4" si="3">IFERROR(S4/D4*10000,0)</f>
        <v>0</v>
      </c>
      <c r="Q4" s="817">
        <f t="shared" ref="Q4:S4" si="4">SUM(Q5:Q8)</f>
        <v>0</v>
      </c>
      <c r="R4" s="817">
        <f t="shared" si="4"/>
        <v>0</v>
      </c>
      <c r="S4" s="818">
        <f t="shared" si="4"/>
        <v>0</v>
      </c>
      <c r="U4" s="817">
        <f>'表2.6 销售执行表（出售）'!F6</f>
        <v>0</v>
      </c>
      <c r="V4" s="817">
        <f>'表2.6 销售执行表（出售）'!G6</f>
        <v>0</v>
      </c>
      <c r="W4" s="817">
        <f>U4*(N4+P4)/10000</f>
        <v>0</v>
      </c>
      <c r="X4" s="817">
        <f>V4*(N4+P4)</f>
        <v>0</v>
      </c>
      <c r="Y4" s="817">
        <f t="shared" ref="Y4:Y28" si="5">D4-U4-V4</f>
        <v>0</v>
      </c>
      <c r="Z4" s="817">
        <f t="shared" ref="Z4:AA4" si="6">Z9</f>
        <v>0</v>
      </c>
      <c r="AA4" s="817">
        <f t="shared" si="6"/>
        <v>0</v>
      </c>
      <c r="AB4" s="817">
        <f>N4+Z4</f>
        <v>0</v>
      </c>
      <c r="AC4" s="817">
        <f>O4</f>
        <v>0</v>
      </c>
      <c r="AD4" s="817">
        <f>P4+AA4</f>
        <v>0</v>
      </c>
    </row>
    <row r="5" spans="2:30" ht="18.75" customHeight="1">
      <c r="B5" s="819"/>
      <c r="C5" s="820" t="s">
        <v>674</v>
      </c>
      <c r="D5" s="821"/>
      <c r="E5" s="822">
        <f t="shared" si="0"/>
        <v>0</v>
      </c>
      <c r="F5" s="823">
        <f t="shared" ref="F5:F31" si="7">IFERROR(I5/D5*10000,0)</f>
        <v>0</v>
      </c>
      <c r="G5" s="824">
        <f t="shared" ref="G5:G31" si="8">IFERROR(J5/D5*10000,0)</f>
        <v>0</v>
      </c>
      <c r="H5" s="825"/>
      <c r="I5" s="823"/>
      <c r="J5" s="824"/>
      <c r="K5" s="821">
        <f>IFERROR(D5/($D$33)*$H$29,0)</f>
        <v>0</v>
      </c>
      <c r="L5" s="826">
        <f>IFERROR(D5/($D$33)*$I$29,0)</f>
        <v>0</v>
      </c>
      <c r="M5" s="827">
        <f>IFERROR(D5/($D$33)*$J$29,0)</f>
        <v>0</v>
      </c>
      <c r="N5" s="828">
        <f>IFERROR(Q5/D5*10000,0)</f>
        <v>0</v>
      </c>
      <c r="O5" s="823">
        <f t="shared" ref="O5:O28" si="9">IFERROR(R5/D5*10000,0)</f>
        <v>0</v>
      </c>
      <c r="P5" s="824">
        <f>IFERROR(S5/D5*10000,0)</f>
        <v>0</v>
      </c>
      <c r="Q5" s="829">
        <f>H5+K5</f>
        <v>0</v>
      </c>
      <c r="R5" s="829">
        <f>I5+L5</f>
        <v>0</v>
      </c>
      <c r="S5" s="830">
        <f>J5+M5</f>
        <v>0</v>
      </c>
      <c r="U5" s="829">
        <f>'表2.6 销售执行表（出售）'!F7</f>
        <v>0</v>
      </c>
      <c r="V5" s="829">
        <f>'表2.6 销售执行表（出售）'!G7</f>
        <v>0</v>
      </c>
      <c r="W5" s="829">
        <f t="shared" ref="W5:W32" si="10">U5*(N5+P5)/10000</f>
        <v>0</v>
      </c>
      <c r="X5" s="829">
        <f t="shared" ref="X5:X32" si="11">V5*(N5+P5)</f>
        <v>0</v>
      </c>
      <c r="Y5" s="829">
        <f t="shared" si="5"/>
        <v>0</v>
      </c>
      <c r="Z5" s="829">
        <f t="shared" ref="Z5:AA5" si="12">Z10</f>
        <v>0</v>
      </c>
      <c r="AA5" s="829">
        <f t="shared" si="12"/>
        <v>0</v>
      </c>
      <c r="AB5" s="829">
        <f t="shared" ref="AB5:AB28" si="13">N5+Z5</f>
        <v>0</v>
      </c>
      <c r="AC5" s="829">
        <f t="shared" ref="AC5:AC28" si="14">O5</f>
        <v>0</v>
      </c>
      <c r="AD5" s="829">
        <f t="shared" ref="AD5:AD28" si="15">P5+AA5</f>
        <v>0</v>
      </c>
    </row>
    <row r="6" spans="2:30" ht="18.75" customHeight="1">
      <c r="B6" s="819"/>
      <c r="C6" s="820" t="s">
        <v>675</v>
      </c>
      <c r="D6" s="821"/>
      <c r="E6" s="822">
        <f t="shared" si="0"/>
        <v>0</v>
      </c>
      <c r="F6" s="823">
        <f t="shared" si="7"/>
        <v>0</v>
      </c>
      <c r="G6" s="824">
        <f t="shared" si="8"/>
        <v>0</v>
      </c>
      <c r="H6" s="825"/>
      <c r="I6" s="823"/>
      <c r="J6" s="824"/>
      <c r="K6" s="821">
        <f t="shared" ref="K6:K8" si="16">IFERROR(D6/($D$33)*$H$29,0)</f>
        <v>0</v>
      </c>
      <c r="L6" s="826">
        <f t="shared" ref="L6:L8" si="17">IFERROR(D6/($D$33)*$I$29,0)</f>
        <v>0</v>
      </c>
      <c r="M6" s="827">
        <f t="shared" ref="M6:M8" si="18">IFERROR(D6/($D$33)*$J$29,0)</f>
        <v>0</v>
      </c>
      <c r="N6" s="828">
        <f t="shared" ref="N6:N28" si="19">IFERROR(Q6/D6*10000,0)</f>
        <v>0</v>
      </c>
      <c r="O6" s="823">
        <f t="shared" si="9"/>
        <v>0</v>
      </c>
      <c r="P6" s="824">
        <f t="shared" ref="P6:P28" si="20">IFERROR(S6/D6*10000,0)</f>
        <v>0</v>
      </c>
      <c r="Q6" s="829">
        <f t="shared" ref="Q6:S8" si="21">H6+K6</f>
        <v>0</v>
      </c>
      <c r="R6" s="829">
        <f t="shared" si="21"/>
        <v>0</v>
      </c>
      <c r="S6" s="830">
        <f t="shared" si="21"/>
        <v>0</v>
      </c>
      <c r="U6" s="829">
        <f>'表2.6 销售执行表（出售）'!F8</f>
        <v>0</v>
      </c>
      <c r="V6" s="829">
        <f>'表2.6 销售执行表（出售）'!G8</f>
        <v>0</v>
      </c>
      <c r="W6" s="829">
        <f t="shared" si="10"/>
        <v>0</v>
      </c>
      <c r="X6" s="829">
        <f t="shared" si="11"/>
        <v>0</v>
      </c>
      <c r="Y6" s="829">
        <f t="shared" si="5"/>
        <v>0</v>
      </c>
      <c r="Z6" s="829">
        <f t="shared" ref="Z6:AA6" si="22">Z11</f>
        <v>0</v>
      </c>
      <c r="AA6" s="829">
        <f t="shared" si="22"/>
        <v>0</v>
      </c>
      <c r="AB6" s="829">
        <f t="shared" si="13"/>
        <v>0</v>
      </c>
      <c r="AC6" s="829">
        <f t="shared" si="14"/>
        <v>0</v>
      </c>
      <c r="AD6" s="829">
        <f t="shared" si="15"/>
        <v>0</v>
      </c>
    </row>
    <row r="7" spans="2:30" ht="18.75" customHeight="1">
      <c r="B7" s="819"/>
      <c r="C7" s="820" t="s">
        <v>742</v>
      </c>
      <c r="D7" s="821"/>
      <c r="E7" s="822">
        <f t="shared" si="0"/>
        <v>0</v>
      </c>
      <c r="F7" s="823">
        <f t="shared" si="7"/>
        <v>0</v>
      </c>
      <c r="G7" s="824">
        <f t="shared" si="8"/>
        <v>0</v>
      </c>
      <c r="H7" s="825"/>
      <c r="I7" s="823"/>
      <c r="J7" s="824"/>
      <c r="K7" s="821">
        <f t="shared" si="16"/>
        <v>0</v>
      </c>
      <c r="L7" s="826">
        <f t="shared" si="17"/>
        <v>0</v>
      </c>
      <c r="M7" s="827">
        <f t="shared" si="18"/>
        <v>0</v>
      </c>
      <c r="N7" s="828">
        <f t="shared" si="19"/>
        <v>0</v>
      </c>
      <c r="O7" s="823">
        <f t="shared" si="9"/>
        <v>0</v>
      </c>
      <c r="P7" s="824">
        <f t="shared" si="20"/>
        <v>0</v>
      </c>
      <c r="Q7" s="829">
        <f t="shared" si="21"/>
        <v>0</v>
      </c>
      <c r="R7" s="829">
        <f t="shared" si="21"/>
        <v>0</v>
      </c>
      <c r="S7" s="830">
        <f t="shared" si="21"/>
        <v>0</v>
      </c>
      <c r="U7" s="829">
        <f>'表2.6 销售执行表（出售）'!F9</f>
        <v>0</v>
      </c>
      <c r="V7" s="829">
        <f>'表2.6 销售执行表（出售）'!G9</f>
        <v>0</v>
      </c>
      <c r="W7" s="829">
        <f t="shared" si="10"/>
        <v>0</v>
      </c>
      <c r="X7" s="829">
        <f t="shared" si="11"/>
        <v>0</v>
      </c>
      <c r="Y7" s="829">
        <f t="shared" si="5"/>
        <v>0</v>
      </c>
      <c r="Z7" s="829">
        <f t="shared" ref="Z7:AA7" si="23">Z12</f>
        <v>0</v>
      </c>
      <c r="AA7" s="829">
        <f t="shared" si="23"/>
        <v>0</v>
      </c>
      <c r="AB7" s="829">
        <f t="shared" si="13"/>
        <v>0</v>
      </c>
      <c r="AC7" s="829">
        <f t="shared" si="14"/>
        <v>0</v>
      </c>
      <c r="AD7" s="829">
        <f t="shared" si="15"/>
        <v>0</v>
      </c>
    </row>
    <row r="8" spans="2:30" ht="18.75" customHeight="1">
      <c r="B8" s="819"/>
      <c r="C8" s="820" t="s">
        <v>743</v>
      </c>
      <c r="D8" s="821"/>
      <c r="E8" s="822">
        <f t="shared" si="0"/>
        <v>0</v>
      </c>
      <c r="F8" s="823">
        <f t="shared" si="7"/>
        <v>0</v>
      </c>
      <c r="G8" s="824">
        <f t="shared" si="8"/>
        <v>0</v>
      </c>
      <c r="H8" s="825"/>
      <c r="I8" s="823"/>
      <c r="J8" s="824"/>
      <c r="K8" s="821">
        <f t="shared" si="16"/>
        <v>0</v>
      </c>
      <c r="L8" s="826">
        <f t="shared" si="17"/>
        <v>0</v>
      </c>
      <c r="M8" s="827">
        <f t="shared" si="18"/>
        <v>0</v>
      </c>
      <c r="N8" s="828">
        <f t="shared" si="19"/>
        <v>0</v>
      </c>
      <c r="O8" s="823">
        <f t="shared" si="9"/>
        <v>0</v>
      </c>
      <c r="P8" s="824">
        <f t="shared" si="20"/>
        <v>0</v>
      </c>
      <c r="Q8" s="829">
        <f t="shared" si="21"/>
        <v>0</v>
      </c>
      <c r="R8" s="829">
        <f t="shared" si="21"/>
        <v>0</v>
      </c>
      <c r="S8" s="830">
        <f t="shared" si="21"/>
        <v>0</v>
      </c>
      <c r="U8" s="829">
        <f>'表2.6 销售执行表（出售）'!F10</f>
        <v>0</v>
      </c>
      <c r="V8" s="829">
        <f>'表2.6 销售执行表（出售）'!G10</f>
        <v>0</v>
      </c>
      <c r="W8" s="829">
        <f t="shared" si="10"/>
        <v>0</v>
      </c>
      <c r="X8" s="829">
        <f t="shared" si="11"/>
        <v>0</v>
      </c>
      <c r="Y8" s="829">
        <f t="shared" si="5"/>
        <v>0</v>
      </c>
      <c r="Z8" s="829">
        <f t="shared" ref="Z8:AA8" si="24">Z13</f>
        <v>0</v>
      </c>
      <c r="AA8" s="829">
        <f t="shared" si="24"/>
        <v>0</v>
      </c>
      <c r="AB8" s="829">
        <f t="shared" si="13"/>
        <v>0</v>
      </c>
      <c r="AC8" s="829">
        <f t="shared" si="14"/>
        <v>0</v>
      </c>
      <c r="AD8" s="829">
        <f t="shared" si="15"/>
        <v>0</v>
      </c>
    </row>
    <row r="9" spans="2:30" ht="18.75" customHeight="1">
      <c r="B9" s="807">
        <f>B4+1</f>
        <v>2</v>
      </c>
      <c r="C9" s="808" t="s">
        <v>1</v>
      </c>
      <c r="D9" s="809">
        <f>SUM(D10:D13)</f>
        <v>0</v>
      </c>
      <c r="E9" s="810">
        <f t="shared" si="0"/>
        <v>0</v>
      </c>
      <c r="F9" s="811">
        <f t="shared" si="7"/>
        <v>0</v>
      </c>
      <c r="G9" s="812">
        <f t="shared" si="8"/>
        <v>0</v>
      </c>
      <c r="H9" s="813">
        <f t="shared" ref="H9:M9" si="25">SUM(H10:H13)</f>
        <v>0</v>
      </c>
      <c r="I9" s="811">
        <f t="shared" si="25"/>
        <v>0</v>
      </c>
      <c r="J9" s="812">
        <f t="shared" si="25"/>
        <v>0</v>
      </c>
      <c r="K9" s="809">
        <f t="shared" si="25"/>
        <v>0</v>
      </c>
      <c r="L9" s="814">
        <f t="shared" si="25"/>
        <v>0</v>
      </c>
      <c r="M9" s="815">
        <f t="shared" si="25"/>
        <v>0</v>
      </c>
      <c r="N9" s="816">
        <f t="shared" si="19"/>
        <v>0</v>
      </c>
      <c r="O9" s="811">
        <f t="shared" si="9"/>
        <v>0</v>
      </c>
      <c r="P9" s="812">
        <f t="shared" si="20"/>
        <v>0</v>
      </c>
      <c r="Q9" s="817">
        <f t="shared" ref="Q9:S9" si="26">SUM(Q10:Q13)</f>
        <v>0</v>
      </c>
      <c r="R9" s="817">
        <f t="shared" si="26"/>
        <v>0</v>
      </c>
      <c r="S9" s="818">
        <f t="shared" si="26"/>
        <v>0</v>
      </c>
      <c r="U9" s="817">
        <f>'表2.6 销售执行表（出售）'!F11</f>
        <v>0</v>
      </c>
      <c r="V9" s="817">
        <f>'表2.6 销售执行表（出售）'!G11</f>
        <v>0</v>
      </c>
      <c r="W9" s="817">
        <f t="shared" si="10"/>
        <v>0</v>
      </c>
      <c r="X9" s="817">
        <f t="shared" si="11"/>
        <v>0</v>
      </c>
      <c r="Y9" s="817">
        <f t="shared" si="5"/>
        <v>0</v>
      </c>
      <c r="Z9" s="817">
        <f t="shared" ref="Z9:AA9" si="27">Z14</f>
        <v>0</v>
      </c>
      <c r="AA9" s="817">
        <f t="shared" si="27"/>
        <v>0</v>
      </c>
      <c r="AB9" s="817">
        <f t="shared" si="13"/>
        <v>0</v>
      </c>
      <c r="AC9" s="817">
        <f t="shared" si="14"/>
        <v>0</v>
      </c>
      <c r="AD9" s="817">
        <f t="shared" si="15"/>
        <v>0</v>
      </c>
    </row>
    <row r="10" spans="2:30" ht="18.75" customHeight="1">
      <c r="B10" s="819"/>
      <c r="C10" s="820" t="s">
        <v>674</v>
      </c>
      <c r="D10" s="821"/>
      <c r="E10" s="822">
        <f t="shared" si="0"/>
        <v>0</v>
      </c>
      <c r="F10" s="823">
        <f t="shared" si="7"/>
        <v>0</v>
      </c>
      <c r="G10" s="824">
        <f t="shared" si="8"/>
        <v>0</v>
      </c>
      <c r="H10" s="825"/>
      <c r="I10" s="823"/>
      <c r="J10" s="824"/>
      <c r="K10" s="821">
        <f t="shared" ref="K10:K13" si="28">IFERROR(D10/($D$33)*$H$29,0)</f>
        <v>0</v>
      </c>
      <c r="L10" s="826">
        <f t="shared" ref="L10:L13" si="29">IFERROR(D10/($D$33)*$I$29,0)</f>
        <v>0</v>
      </c>
      <c r="M10" s="827">
        <f t="shared" ref="M10:M13" si="30">IFERROR(D10/($D$33)*$J$29,0)</f>
        <v>0</v>
      </c>
      <c r="N10" s="828">
        <f t="shared" si="19"/>
        <v>0</v>
      </c>
      <c r="O10" s="823">
        <f t="shared" si="9"/>
        <v>0</v>
      </c>
      <c r="P10" s="824">
        <f t="shared" si="20"/>
        <v>0</v>
      </c>
      <c r="Q10" s="829">
        <f t="shared" ref="Q10:S13" si="31">H10+K10</f>
        <v>0</v>
      </c>
      <c r="R10" s="829">
        <f t="shared" si="31"/>
        <v>0</v>
      </c>
      <c r="S10" s="830">
        <f t="shared" si="31"/>
        <v>0</v>
      </c>
      <c r="U10" s="829">
        <f>'表2.6 销售执行表（出售）'!F12</f>
        <v>0</v>
      </c>
      <c r="V10" s="829">
        <f>'表2.6 销售执行表（出售）'!G12</f>
        <v>0</v>
      </c>
      <c r="W10" s="829">
        <f t="shared" si="10"/>
        <v>0</v>
      </c>
      <c r="X10" s="829">
        <f t="shared" si="11"/>
        <v>0</v>
      </c>
      <c r="Y10" s="829">
        <f t="shared" si="5"/>
        <v>0</v>
      </c>
      <c r="Z10" s="829">
        <f t="shared" ref="Z10:AA10" si="32">Z15</f>
        <v>0</v>
      </c>
      <c r="AA10" s="829">
        <f t="shared" si="32"/>
        <v>0</v>
      </c>
      <c r="AB10" s="829">
        <f t="shared" si="13"/>
        <v>0</v>
      </c>
      <c r="AC10" s="829">
        <f t="shared" si="14"/>
        <v>0</v>
      </c>
      <c r="AD10" s="829">
        <f t="shared" si="15"/>
        <v>0</v>
      </c>
    </row>
    <row r="11" spans="2:30" ht="18.75" customHeight="1">
      <c r="B11" s="819"/>
      <c r="C11" s="820" t="s">
        <v>675</v>
      </c>
      <c r="D11" s="821"/>
      <c r="E11" s="822">
        <f t="shared" si="0"/>
        <v>0</v>
      </c>
      <c r="F11" s="823">
        <f t="shared" si="7"/>
        <v>0</v>
      </c>
      <c r="G11" s="824">
        <f t="shared" si="8"/>
        <v>0</v>
      </c>
      <c r="H11" s="825"/>
      <c r="I11" s="823"/>
      <c r="J11" s="824"/>
      <c r="K11" s="821">
        <f t="shared" si="28"/>
        <v>0</v>
      </c>
      <c r="L11" s="826">
        <f t="shared" si="29"/>
        <v>0</v>
      </c>
      <c r="M11" s="827">
        <f t="shared" si="30"/>
        <v>0</v>
      </c>
      <c r="N11" s="828">
        <f t="shared" si="19"/>
        <v>0</v>
      </c>
      <c r="O11" s="823">
        <f t="shared" si="9"/>
        <v>0</v>
      </c>
      <c r="P11" s="824">
        <f t="shared" si="20"/>
        <v>0</v>
      </c>
      <c r="Q11" s="829">
        <f t="shared" si="31"/>
        <v>0</v>
      </c>
      <c r="R11" s="829">
        <f t="shared" si="31"/>
        <v>0</v>
      </c>
      <c r="S11" s="830">
        <f t="shared" si="31"/>
        <v>0</v>
      </c>
      <c r="U11" s="829">
        <f>'表2.6 销售执行表（出售）'!F13</f>
        <v>0</v>
      </c>
      <c r="V11" s="829">
        <f>'表2.6 销售执行表（出售）'!G13</f>
        <v>0</v>
      </c>
      <c r="W11" s="829">
        <f t="shared" si="10"/>
        <v>0</v>
      </c>
      <c r="X11" s="829">
        <f t="shared" si="11"/>
        <v>0</v>
      </c>
      <c r="Y11" s="829">
        <f t="shared" si="5"/>
        <v>0</v>
      </c>
      <c r="Z11" s="829">
        <f t="shared" ref="Z11:AA11" si="33">Z16</f>
        <v>0</v>
      </c>
      <c r="AA11" s="829">
        <f t="shared" si="33"/>
        <v>0</v>
      </c>
      <c r="AB11" s="829">
        <f t="shared" si="13"/>
        <v>0</v>
      </c>
      <c r="AC11" s="829">
        <f t="shared" si="14"/>
        <v>0</v>
      </c>
      <c r="AD11" s="829">
        <f t="shared" si="15"/>
        <v>0</v>
      </c>
    </row>
    <row r="12" spans="2:30" ht="18.75" customHeight="1">
      <c r="B12" s="819"/>
      <c r="C12" s="820" t="s">
        <v>742</v>
      </c>
      <c r="D12" s="821"/>
      <c r="E12" s="822">
        <f t="shared" si="0"/>
        <v>0</v>
      </c>
      <c r="F12" s="823">
        <f t="shared" si="7"/>
        <v>0</v>
      </c>
      <c r="G12" s="824">
        <f t="shared" si="8"/>
        <v>0</v>
      </c>
      <c r="H12" s="825"/>
      <c r="I12" s="823"/>
      <c r="J12" s="824"/>
      <c r="K12" s="821">
        <f t="shared" si="28"/>
        <v>0</v>
      </c>
      <c r="L12" s="826">
        <f t="shared" si="29"/>
        <v>0</v>
      </c>
      <c r="M12" s="827">
        <f t="shared" si="30"/>
        <v>0</v>
      </c>
      <c r="N12" s="828">
        <f t="shared" si="19"/>
        <v>0</v>
      </c>
      <c r="O12" s="823">
        <f t="shared" si="9"/>
        <v>0</v>
      </c>
      <c r="P12" s="824">
        <f t="shared" si="20"/>
        <v>0</v>
      </c>
      <c r="Q12" s="829">
        <f t="shared" si="31"/>
        <v>0</v>
      </c>
      <c r="R12" s="829">
        <f t="shared" si="31"/>
        <v>0</v>
      </c>
      <c r="S12" s="830">
        <f t="shared" si="31"/>
        <v>0</v>
      </c>
      <c r="U12" s="829">
        <f>'表2.6 销售执行表（出售）'!F14</f>
        <v>0</v>
      </c>
      <c r="V12" s="829">
        <f>'表2.6 销售执行表（出售）'!G14</f>
        <v>0</v>
      </c>
      <c r="W12" s="829">
        <f t="shared" si="10"/>
        <v>0</v>
      </c>
      <c r="X12" s="829">
        <f t="shared" si="11"/>
        <v>0</v>
      </c>
      <c r="Y12" s="829">
        <f t="shared" si="5"/>
        <v>0</v>
      </c>
      <c r="Z12" s="829">
        <f t="shared" ref="Z12:AA12" si="34">Z17</f>
        <v>0</v>
      </c>
      <c r="AA12" s="829">
        <f t="shared" si="34"/>
        <v>0</v>
      </c>
      <c r="AB12" s="829">
        <f t="shared" si="13"/>
        <v>0</v>
      </c>
      <c r="AC12" s="829">
        <f t="shared" si="14"/>
        <v>0</v>
      </c>
      <c r="AD12" s="829">
        <f t="shared" si="15"/>
        <v>0</v>
      </c>
    </row>
    <row r="13" spans="2:30" ht="18.75" customHeight="1">
      <c r="B13" s="819"/>
      <c r="C13" s="820" t="s">
        <v>743</v>
      </c>
      <c r="D13" s="821"/>
      <c r="E13" s="822">
        <f t="shared" si="0"/>
        <v>0</v>
      </c>
      <c r="F13" s="823">
        <f t="shared" si="7"/>
        <v>0</v>
      </c>
      <c r="G13" s="824">
        <f t="shared" si="8"/>
        <v>0</v>
      </c>
      <c r="H13" s="825"/>
      <c r="I13" s="823"/>
      <c r="J13" s="824"/>
      <c r="K13" s="821">
        <f t="shared" si="28"/>
        <v>0</v>
      </c>
      <c r="L13" s="826">
        <f t="shared" si="29"/>
        <v>0</v>
      </c>
      <c r="M13" s="827">
        <f t="shared" si="30"/>
        <v>0</v>
      </c>
      <c r="N13" s="828">
        <f t="shared" si="19"/>
        <v>0</v>
      </c>
      <c r="O13" s="823">
        <f t="shared" si="9"/>
        <v>0</v>
      </c>
      <c r="P13" s="824">
        <f t="shared" si="20"/>
        <v>0</v>
      </c>
      <c r="Q13" s="829">
        <f t="shared" si="31"/>
        <v>0</v>
      </c>
      <c r="R13" s="829">
        <f t="shared" si="31"/>
        <v>0</v>
      </c>
      <c r="S13" s="830">
        <f t="shared" si="31"/>
        <v>0</v>
      </c>
      <c r="U13" s="829">
        <f>'表2.6 销售执行表（出售）'!F15</f>
        <v>0</v>
      </c>
      <c r="V13" s="829">
        <f>'表2.6 销售执行表（出售）'!G15</f>
        <v>0</v>
      </c>
      <c r="W13" s="829">
        <f t="shared" si="10"/>
        <v>0</v>
      </c>
      <c r="X13" s="829">
        <f t="shared" si="11"/>
        <v>0</v>
      </c>
      <c r="Y13" s="829">
        <f t="shared" si="5"/>
        <v>0</v>
      </c>
      <c r="Z13" s="829">
        <f t="shared" ref="Z13:AA13" si="35">Z18</f>
        <v>0</v>
      </c>
      <c r="AA13" s="829">
        <f t="shared" si="35"/>
        <v>0</v>
      </c>
      <c r="AB13" s="829">
        <f t="shared" si="13"/>
        <v>0</v>
      </c>
      <c r="AC13" s="829">
        <f t="shared" si="14"/>
        <v>0</v>
      </c>
      <c r="AD13" s="829">
        <f t="shared" si="15"/>
        <v>0</v>
      </c>
    </row>
    <row r="14" spans="2:30" ht="18.75" customHeight="1">
      <c r="B14" s="807">
        <f>B9+1</f>
        <v>3</v>
      </c>
      <c r="C14" s="808" t="s">
        <v>2</v>
      </c>
      <c r="D14" s="809">
        <f>SUM(D15:D18)</f>
        <v>0</v>
      </c>
      <c r="E14" s="810">
        <f t="shared" si="0"/>
        <v>0</v>
      </c>
      <c r="F14" s="811">
        <f t="shared" si="7"/>
        <v>0</v>
      </c>
      <c r="G14" s="812">
        <f t="shared" si="8"/>
        <v>0</v>
      </c>
      <c r="H14" s="813">
        <f t="shared" ref="H14:M14" si="36">SUM(H15:H18)</f>
        <v>0</v>
      </c>
      <c r="I14" s="811">
        <f t="shared" si="36"/>
        <v>0</v>
      </c>
      <c r="J14" s="812">
        <f t="shared" si="36"/>
        <v>0</v>
      </c>
      <c r="K14" s="809">
        <f t="shared" si="36"/>
        <v>0</v>
      </c>
      <c r="L14" s="814">
        <f t="shared" si="36"/>
        <v>0</v>
      </c>
      <c r="M14" s="815">
        <f t="shared" si="36"/>
        <v>0</v>
      </c>
      <c r="N14" s="816">
        <f t="shared" si="19"/>
        <v>0</v>
      </c>
      <c r="O14" s="811">
        <f t="shared" si="9"/>
        <v>0</v>
      </c>
      <c r="P14" s="812">
        <f t="shared" si="20"/>
        <v>0</v>
      </c>
      <c r="Q14" s="817">
        <f t="shared" ref="Q14:S14" si="37">SUM(Q15:Q18)</f>
        <v>0</v>
      </c>
      <c r="R14" s="817">
        <f t="shared" si="37"/>
        <v>0</v>
      </c>
      <c r="S14" s="818">
        <f t="shared" si="37"/>
        <v>0</v>
      </c>
      <c r="U14" s="817">
        <f>'表2.6 销售执行表（出售）'!F16</f>
        <v>0</v>
      </c>
      <c r="V14" s="817">
        <f>'表2.6 销售执行表（出售）'!G16</f>
        <v>0</v>
      </c>
      <c r="W14" s="817">
        <f t="shared" si="10"/>
        <v>0</v>
      </c>
      <c r="X14" s="817">
        <f t="shared" si="11"/>
        <v>0</v>
      </c>
      <c r="Y14" s="817">
        <f t="shared" si="5"/>
        <v>0</v>
      </c>
      <c r="Z14" s="817">
        <f t="shared" ref="Z14:AA14" si="38">Z19</f>
        <v>0</v>
      </c>
      <c r="AA14" s="817">
        <f t="shared" si="38"/>
        <v>0</v>
      </c>
      <c r="AB14" s="817">
        <f t="shared" si="13"/>
        <v>0</v>
      </c>
      <c r="AC14" s="817">
        <f t="shared" si="14"/>
        <v>0</v>
      </c>
      <c r="AD14" s="817">
        <f t="shared" si="15"/>
        <v>0</v>
      </c>
    </row>
    <row r="15" spans="2:30" ht="18.75" customHeight="1">
      <c r="B15" s="819"/>
      <c r="C15" s="831" t="s">
        <v>674</v>
      </c>
      <c r="D15" s="821"/>
      <c r="E15" s="822">
        <f t="shared" si="0"/>
        <v>0</v>
      </c>
      <c r="F15" s="823">
        <f t="shared" si="7"/>
        <v>0</v>
      </c>
      <c r="G15" s="824">
        <f t="shared" si="8"/>
        <v>0</v>
      </c>
      <c r="H15" s="825"/>
      <c r="I15" s="823"/>
      <c r="J15" s="824"/>
      <c r="K15" s="821">
        <f t="shared" ref="K15:K18" si="39">IFERROR(D15/($D$33)*$H$29,0)</f>
        <v>0</v>
      </c>
      <c r="L15" s="826">
        <f t="shared" ref="L15:L18" si="40">IFERROR(D15/($D$33)*$I$29,0)</f>
        <v>0</v>
      </c>
      <c r="M15" s="827">
        <f t="shared" ref="M15:M18" si="41">IFERROR(D15/($D$33)*$J$29,0)</f>
        <v>0</v>
      </c>
      <c r="N15" s="828">
        <f t="shared" si="19"/>
        <v>0</v>
      </c>
      <c r="O15" s="823">
        <f t="shared" si="9"/>
        <v>0</v>
      </c>
      <c r="P15" s="824">
        <f t="shared" si="20"/>
        <v>0</v>
      </c>
      <c r="Q15" s="829">
        <f t="shared" ref="Q15:S18" si="42">H15+K15</f>
        <v>0</v>
      </c>
      <c r="R15" s="829">
        <f t="shared" si="42"/>
        <v>0</v>
      </c>
      <c r="S15" s="830">
        <f t="shared" si="42"/>
        <v>0</v>
      </c>
      <c r="U15" s="829">
        <f>'表2.6 销售执行表（出售）'!F17</f>
        <v>0</v>
      </c>
      <c r="V15" s="829">
        <f>'表2.6 销售执行表（出售）'!G17</f>
        <v>0</v>
      </c>
      <c r="W15" s="829">
        <f t="shared" si="10"/>
        <v>0</v>
      </c>
      <c r="X15" s="829">
        <f t="shared" si="11"/>
        <v>0</v>
      </c>
      <c r="Y15" s="829">
        <f t="shared" si="5"/>
        <v>0</v>
      </c>
      <c r="Z15" s="829">
        <f t="shared" ref="Z15:AA15" si="43">Z20</f>
        <v>0</v>
      </c>
      <c r="AA15" s="829">
        <f t="shared" si="43"/>
        <v>0</v>
      </c>
      <c r="AB15" s="829">
        <f t="shared" si="13"/>
        <v>0</v>
      </c>
      <c r="AC15" s="829">
        <f t="shared" si="14"/>
        <v>0</v>
      </c>
      <c r="AD15" s="829">
        <f t="shared" si="15"/>
        <v>0</v>
      </c>
    </row>
    <row r="16" spans="2:30" ht="18.75" customHeight="1">
      <c r="B16" s="819"/>
      <c r="C16" s="820" t="s">
        <v>675</v>
      </c>
      <c r="D16" s="821"/>
      <c r="E16" s="822">
        <f t="shared" si="0"/>
        <v>0</v>
      </c>
      <c r="F16" s="823">
        <f t="shared" si="7"/>
        <v>0</v>
      </c>
      <c r="G16" s="824">
        <f t="shared" si="8"/>
        <v>0</v>
      </c>
      <c r="H16" s="825"/>
      <c r="I16" s="823"/>
      <c r="J16" s="824"/>
      <c r="K16" s="821">
        <f t="shared" si="39"/>
        <v>0</v>
      </c>
      <c r="L16" s="826">
        <f t="shared" si="40"/>
        <v>0</v>
      </c>
      <c r="M16" s="827">
        <f t="shared" si="41"/>
        <v>0</v>
      </c>
      <c r="N16" s="828">
        <f t="shared" si="19"/>
        <v>0</v>
      </c>
      <c r="O16" s="823">
        <f t="shared" si="9"/>
        <v>0</v>
      </c>
      <c r="P16" s="824">
        <f t="shared" si="20"/>
        <v>0</v>
      </c>
      <c r="Q16" s="829">
        <f t="shared" si="42"/>
        <v>0</v>
      </c>
      <c r="R16" s="829">
        <f t="shared" si="42"/>
        <v>0</v>
      </c>
      <c r="S16" s="830">
        <f t="shared" si="42"/>
        <v>0</v>
      </c>
      <c r="U16" s="829">
        <f>'表2.6 销售执行表（出售）'!F18</f>
        <v>0</v>
      </c>
      <c r="V16" s="829">
        <f>'表2.6 销售执行表（出售）'!G18</f>
        <v>0</v>
      </c>
      <c r="W16" s="829">
        <f t="shared" si="10"/>
        <v>0</v>
      </c>
      <c r="X16" s="829">
        <f t="shared" si="11"/>
        <v>0</v>
      </c>
      <c r="Y16" s="829">
        <f t="shared" si="5"/>
        <v>0</v>
      </c>
      <c r="Z16" s="829">
        <f t="shared" ref="Z16:AA16" si="44">Z21</f>
        <v>0</v>
      </c>
      <c r="AA16" s="829">
        <f t="shared" si="44"/>
        <v>0</v>
      </c>
      <c r="AB16" s="829">
        <f t="shared" si="13"/>
        <v>0</v>
      </c>
      <c r="AC16" s="829">
        <f t="shared" si="14"/>
        <v>0</v>
      </c>
      <c r="AD16" s="829">
        <f t="shared" si="15"/>
        <v>0</v>
      </c>
    </row>
    <row r="17" spans="2:30" ht="18.75" customHeight="1">
      <c r="B17" s="819"/>
      <c r="C17" s="820" t="s">
        <v>742</v>
      </c>
      <c r="D17" s="821"/>
      <c r="E17" s="822">
        <f t="shared" si="0"/>
        <v>0</v>
      </c>
      <c r="F17" s="823">
        <f t="shared" si="7"/>
        <v>0</v>
      </c>
      <c r="G17" s="824">
        <f t="shared" si="8"/>
        <v>0</v>
      </c>
      <c r="H17" s="825"/>
      <c r="I17" s="823"/>
      <c r="J17" s="824"/>
      <c r="K17" s="821">
        <f t="shared" si="39"/>
        <v>0</v>
      </c>
      <c r="L17" s="826">
        <f t="shared" si="40"/>
        <v>0</v>
      </c>
      <c r="M17" s="827">
        <f t="shared" si="41"/>
        <v>0</v>
      </c>
      <c r="N17" s="828">
        <f t="shared" si="19"/>
        <v>0</v>
      </c>
      <c r="O17" s="823">
        <f t="shared" si="9"/>
        <v>0</v>
      </c>
      <c r="P17" s="824">
        <f t="shared" si="20"/>
        <v>0</v>
      </c>
      <c r="Q17" s="829">
        <f t="shared" si="42"/>
        <v>0</v>
      </c>
      <c r="R17" s="829">
        <f t="shared" si="42"/>
        <v>0</v>
      </c>
      <c r="S17" s="830">
        <f t="shared" si="42"/>
        <v>0</v>
      </c>
      <c r="U17" s="829">
        <f>'表2.6 销售执行表（出售）'!F19</f>
        <v>0</v>
      </c>
      <c r="V17" s="829">
        <f>'表2.6 销售执行表（出售）'!G19</f>
        <v>0</v>
      </c>
      <c r="W17" s="829">
        <f t="shared" si="10"/>
        <v>0</v>
      </c>
      <c r="X17" s="829">
        <f t="shared" si="11"/>
        <v>0</v>
      </c>
      <c r="Y17" s="829">
        <f t="shared" si="5"/>
        <v>0</v>
      </c>
      <c r="Z17" s="829">
        <f t="shared" ref="Z17:AA17" si="45">Z22</f>
        <v>0</v>
      </c>
      <c r="AA17" s="829">
        <f t="shared" si="45"/>
        <v>0</v>
      </c>
      <c r="AB17" s="829">
        <f t="shared" si="13"/>
        <v>0</v>
      </c>
      <c r="AC17" s="829">
        <f t="shared" si="14"/>
        <v>0</v>
      </c>
      <c r="AD17" s="829">
        <f t="shared" si="15"/>
        <v>0</v>
      </c>
    </row>
    <row r="18" spans="2:30" ht="18.75" customHeight="1">
      <c r="B18" s="819"/>
      <c r="C18" s="820" t="s">
        <v>743</v>
      </c>
      <c r="D18" s="821"/>
      <c r="E18" s="822">
        <f t="shared" si="0"/>
        <v>0</v>
      </c>
      <c r="F18" s="823">
        <f t="shared" si="7"/>
        <v>0</v>
      </c>
      <c r="G18" s="824">
        <f t="shared" si="8"/>
        <v>0</v>
      </c>
      <c r="H18" s="825"/>
      <c r="I18" s="823"/>
      <c r="J18" s="824"/>
      <c r="K18" s="821">
        <f t="shared" si="39"/>
        <v>0</v>
      </c>
      <c r="L18" s="826">
        <f t="shared" si="40"/>
        <v>0</v>
      </c>
      <c r="M18" s="827">
        <f t="shared" si="41"/>
        <v>0</v>
      </c>
      <c r="N18" s="828">
        <f t="shared" si="19"/>
        <v>0</v>
      </c>
      <c r="O18" s="823">
        <f t="shared" si="9"/>
        <v>0</v>
      </c>
      <c r="P18" s="824">
        <f t="shared" si="20"/>
        <v>0</v>
      </c>
      <c r="Q18" s="829">
        <f t="shared" si="42"/>
        <v>0</v>
      </c>
      <c r="R18" s="829">
        <f t="shared" si="42"/>
        <v>0</v>
      </c>
      <c r="S18" s="830">
        <f t="shared" si="42"/>
        <v>0</v>
      </c>
      <c r="U18" s="829">
        <f>'表2.6 销售执行表（出售）'!F20</f>
        <v>0</v>
      </c>
      <c r="V18" s="829">
        <f>'表2.6 销售执行表（出售）'!G20</f>
        <v>0</v>
      </c>
      <c r="W18" s="829">
        <f t="shared" si="10"/>
        <v>0</v>
      </c>
      <c r="X18" s="829">
        <f t="shared" si="11"/>
        <v>0</v>
      </c>
      <c r="Y18" s="829">
        <f t="shared" si="5"/>
        <v>0</v>
      </c>
      <c r="Z18" s="829">
        <f t="shared" ref="Z18:AA18" si="46">Z23</f>
        <v>0</v>
      </c>
      <c r="AA18" s="829">
        <f t="shared" si="46"/>
        <v>0</v>
      </c>
      <c r="AB18" s="829">
        <f t="shared" si="13"/>
        <v>0</v>
      </c>
      <c r="AC18" s="829">
        <f t="shared" si="14"/>
        <v>0</v>
      </c>
      <c r="AD18" s="829">
        <f t="shared" si="15"/>
        <v>0</v>
      </c>
    </row>
    <row r="19" spans="2:30" ht="18.75" customHeight="1">
      <c r="B19" s="807">
        <f>B14+1</f>
        <v>4</v>
      </c>
      <c r="C19" s="808" t="s">
        <v>3</v>
      </c>
      <c r="D19" s="809">
        <f>SUM(D20:D23)</f>
        <v>0</v>
      </c>
      <c r="E19" s="810">
        <f t="shared" si="0"/>
        <v>0</v>
      </c>
      <c r="F19" s="811">
        <f t="shared" si="7"/>
        <v>0</v>
      </c>
      <c r="G19" s="812">
        <f t="shared" si="8"/>
        <v>0</v>
      </c>
      <c r="H19" s="813">
        <f t="shared" ref="H19:M19" si="47">SUM(H20:H23)</f>
        <v>0</v>
      </c>
      <c r="I19" s="811">
        <f t="shared" si="47"/>
        <v>0</v>
      </c>
      <c r="J19" s="812">
        <f t="shared" si="47"/>
        <v>0</v>
      </c>
      <c r="K19" s="809">
        <f t="shared" si="47"/>
        <v>0</v>
      </c>
      <c r="L19" s="814">
        <f t="shared" si="47"/>
        <v>0</v>
      </c>
      <c r="M19" s="815">
        <f t="shared" si="47"/>
        <v>0</v>
      </c>
      <c r="N19" s="816">
        <f t="shared" si="19"/>
        <v>0</v>
      </c>
      <c r="O19" s="811">
        <f t="shared" si="9"/>
        <v>0</v>
      </c>
      <c r="P19" s="812">
        <f t="shared" si="20"/>
        <v>0</v>
      </c>
      <c r="Q19" s="817">
        <f t="shared" ref="Q19:S19" si="48">SUM(Q20:Q23)</f>
        <v>0</v>
      </c>
      <c r="R19" s="817">
        <f t="shared" si="48"/>
        <v>0</v>
      </c>
      <c r="S19" s="818">
        <f t="shared" si="48"/>
        <v>0</v>
      </c>
      <c r="U19" s="817">
        <f>'表2.6 销售执行表（出售）'!F21</f>
        <v>0</v>
      </c>
      <c r="V19" s="817">
        <f>'表2.6 销售执行表（出售）'!G21</f>
        <v>0</v>
      </c>
      <c r="W19" s="817">
        <f t="shared" si="10"/>
        <v>0</v>
      </c>
      <c r="X19" s="817">
        <f t="shared" si="11"/>
        <v>0</v>
      </c>
      <c r="Y19" s="817">
        <f t="shared" si="5"/>
        <v>0</v>
      </c>
      <c r="Z19" s="817">
        <f t="shared" ref="Z19:AA19" si="49">Z24</f>
        <v>0</v>
      </c>
      <c r="AA19" s="817">
        <f t="shared" si="49"/>
        <v>0</v>
      </c>
      <c r="AB19" s="817">
        <f t="shared" si="13"/>
        <v>0</v>
      </c>
      <c r="AC19" s="817">
        <f t="shared" si="14"/>
        <v>0</v>
      </c>
      <c r="AD19" s="817">
        <f t="shared" si="15"/>
        <v>0</v>
      </c>
    </row>
    <row r="20" spans="2:30" ht="18.75" customHeight="1">
      <c r="B20" s="819"/>
      <c r="C20" s="831" t="s">
        <v>674</v>
      </c>
      <c r="D20" s="821"/>
      <c r="E20" s="822">
        <f t="shared" si="0"/>
        <v>0</v>
      </c>
      <c r="F20" s="823">
        <f t="shared" si="7"/>
        <v>0</v>
      </c>
      <c r="G20" s="824">
        <f t="shared" si="8"/>
        <v>0</v>
      </c>
      <c r="H20" s="825"/>
      <c r="I20" s="823"/>
      <c r="J20" s="824"/>
      <c r="K20" s="821">
        <f t="shared" ref="K20:K23" si="50">IFERROR(D20/($D$33)*$H$29,0)</f>
        <v>0</v>
      </c>
      <c r="L20" s="826">
        <f t="shared" ref="L20:L23" si="51">IFERROR(D20/($D$33)*$I$29,0)</f>
        <v>0</v>
      </c>
      <c r="M20" s="827">
        <f t="shared" ref="M20:M23" si="52">IFERROR(D20/($D$33)*$J$29,0)</f>
        <v>0</v>
      </c>
      <c r="N20" s="828">
        <f t="shared" si="19"/>
        <v>0</v>
      </c>
      <c r="O20" s="823">
        <f t="shared" si="9"/>
        <v>0</v>
      </c>
      <c r="P20" s="824">
        <f t="shared" si="20"/>
        <v>0</v>
      </c>
      <c r="Q20" s="829">
        <f t="shared" ref="Q20:S23" si="53">H20+K20</f>
        <v>0</v>
      </c>
      <c r="R20" s="829">
        <f t="shared" si="53"/>
        <v>0</v>
      </c>
      <c r="S20" s="830">
        <f t="shared" si="53"/>
        <v>0</v>
      </c>
      <c r="U20" s="829">
        <f>'表2.6 销售执行表（出售）'!F22</f>
        <v>0</v>
      </c>
      <c r="V20" s="829">
        <f>'表2.6 销售执行表（出售）'!G22</f>
        <v>0</v>
      </c>
      <c r="W20" s="829">
        <f t="shared" si="10"/>
        <v>0</v>
      </c>
      <c r="X20" s="829">
        <f t="shared" si="11"/>
        <v>0</v>
      </c>
      <c r="Y20" s="829">
        <f t="shared" si="5"/>
        <v>0</v>
      </c>
      <c r="Z20" s="829">
        <f t="shared" ref="Z20:AA20" si="54">Z25</f>
        <v>0</v>
      </c>
      <c r="AA20" s="829">
        <f t="shared" si="54"/>
        <v>0</v>
      </c>
      <c r="AB20" s="829">
        <f t="shared" si="13"/>
        <v>0</v>
      </c>
      <c r="AC20" s="829">
        <f t="shared" si="14"/>
        <v>0</v>
      </c>
      <c r="AD20" s="829">
        <f t="shared" si="15"/>
        <v>0</v>
      </c>
    </row>
    <row r="21" spans="2:30" ht="18.75" customHeight="1">
      <c r="B21" s="819"/>
      <c r="C21" s="831" t="s">
        <v>675</v>
      </c>
      <c r="D21" s="821"/>
      <c r="E21" s="822">
        <f t="shared" si="0"/>
        <v>0</v>
      </c>
      <c r="F21" s="823">
        <f t="shared" si="7"/>
        <v>0</v>
      </c>
      <c r="G21" s="824">
        <f t="shared" si="8"/>
        <v>0</v>
      </c>
      <c r="H21" s="825"/>
      <c r="I21" s="823"/>
      <c r="J21" s="824"/>
      <c r="K21" s="821">
        <f t="shared" si="50"/>
        <v>0</v>
      </c>
      <c r="L21" s="826">
        <f t="shared" si="51"/>
        <v>0</v>
      </c>
      <c r="M21" s="827">
        <f t="shared" si="52"/>
        <v>0</v>
      </c>
      <c r="N21" s="828">
        <f t="shared" si="19"/>
        <v>0</v>
      </c>
      <c r="O21" s="823">
        <f t="shared" si="9"/>
        <v>0</v>
      </c>
      <c r="P21" s="824">
        <f t="shared" si="20"/>
        <v>0</v>
      </c>
      <c r="Q21" s="829">
        <f t="shared" si="53"/>
        <v>0</v>
      </c>
      <c r="R21" s="829">
        <f t="shared" si="53"/>
        <v>0</v>
      </c>
      <c r="S21" s="830">
        <f t="shared" si="53"/>
        <v>0</v>
      </c>
      <c r="U21" s="829">
        <f>'表2.6 销售执行表（出售）'!F23</f>
        <v>0</v>
      </c>
      <c r="V21" s="829">
        <f>'表2.6 销售执行表（出售）'!G23</f>
        <v>0</v>
      </c>
      <c r="W21" s="829">
        <f t="shared" si="10"/>
        <v>0</v>
      </c>
      <c r="X21" s="829">
        <f t="shared" si="11"/>
        <v>0</v>
      </c>
      <c r="Y21" s="829">
        <f t="shared" si="5"/>
        <v>0</v>
      </c>
      <c r="Z21" s="829">
        <f t="shared" ref="Z21:AA21" si="55">Z26</f>
        <v>0</v>
      </c>
      <c r="AA21" s="829">
        <f t="shared" si="55"/>
        <v>0</v>
      </c>
      <c r="AB21" s="829">
        <f t="shared" si="13"/>
        <v>0</v>
      </c>
      <c r="AC21" s="829">
        <f t="shared" si="14"/>
        <v>0</v>
      </c>
      <c r="AD21" s="829">
        <f t="shared" si="15"/>
        <v>0</v>
      </c>
    </row>
    <row r="22" spans="2:30" ht="18.75" customHeight="1">
      <c r="B22" s="819"/>
      <c r="C22" s="831" t="s">
        <v>742</v>
      </c>
      <c r="D22" s="821"/>
      <c r="E22" s="822">
        <f t="shared" si="0"/>
        <v>0</v>
      </c>
      <c r="F22" s="823">
        <f t="shared" si="7"/>
        <v>0</v>
      </c>
      <c r="G22" s="824">
        <f t="shared" si="8"/>
        <v>0</v>
      </c>
      <c r="H22" s="825"/>
      <c r="I22" s="823"/>
      <c r="J22" s="824"/>
      <c r="K22" s="821">
        <f t="shared" si="50"/>
        <v>0</v>
      </c>
      <c r="L22" s="826">
        <f t="shared" si="51"/>
        <v>0</v>
      </c>
      <c r="M22" s="827">
        <f t="shared" si="52"/>
        <v>0</v>
      </c>
      <c r="N22" s="828">
        <f t="shared" si="19"/>
        <v>0</v>
      </c>
      <c r="O22" s="823">
        <f t="shared" si="9"/>
        <v>0</v>
      </c>
      <c r="P22" s="824">
        <f t="shared" si="20"/>
        <v>0</v>
      </c>
      <c r="Q22" s="829">
        <f t="shared" si="53"/>
        <v>0</v>
      </c>
      <c r="R22" s="829">
        <f t="shared" si="53"/>
        <v>0</v>
      </c>
      <c r="S22" s="830">
        <f t="shared" si="53"/>
        <v>0</v>
      </c>
      <c r="U22" s="829">
        <f>'表2.6 销售执行表（出售）'!F24</f>
        <v>0</v>
      </c>
      <c r="V22" s="829">
        <f>'表2.6 销售执行表（出售）'!G24</f>
        <v>0</v>
      </c>
      <c r="W22" s="829">
        <f t="shared" si="10"/>
        <v>0</v>
      </c>
      <c r="X22" s="829">
        <f t="shared" si="11"/>
        <v>0</v>
      </c>
      <c r="Y22" s="829">
        <f t="shared" si="5"/>
        <v>0</v>
      </c>
      <c r="Z22" s="829">
        <f t="shared" ref="Z22:AA22" si="56">Z27</f>
        <v>0</v>
      </c>
      <c r="AA22" s="829">
        <f t="shared" si="56"/>
        <v>0</v>
      </c>
      <c r="AB22" s="829">
        <f t="shared" si="13"/>
        <v>0</v>
      </c>
      <c r="AC22" s="829">
        <f t="shared" si="14"/>
        <v>0</v>
      </c>
      <c r="AD22" s="829">
        <f t="shared" si="15"/>
        <v>0</v>
      </c>
    </row>
    <row r="23" spans="2:30" ht="18.75" customHeight="1">
      <c r="B23" s="819"/>
      <c r="C23" s="820" t="s">
        <v>743</v>
      </c>
      <c r="D23" s="821"/>
      <c r="E23" s="822">
        <f t="shared" si="0"/>
        <v>0</v>
      </c>
      <c r="F23" s="823">
        <f t="shared" si="7"/>
        <v>0</v>
      </c>
      <c r="G23" s="824">
        <f t="shared" si="8"/>
        <v>0</v>
      </c>
      <c r="H23" s="825"/>
      <c r="I23" s="823"/>
      <c r="J23" s="824"/>
      <c r="K23" s="821">
        <f t="shared" si="50"/>
        <v>0</v>
      </c>
      <c r="L23" s="826">
        <f t="shared" si="51"/>
        <v>0</v>
      </c>
      <c r="M23" s="827">
        <f t="shared" si="52"/>
        <v>0</v>
      </c>
      <c r="N23" s="828">
        <f t="shared" si="19"/>
        <v>0</v>
      </c>
      <c r="O23" s="823">
        <f t="shared" si="9"/>
        <v>0</v>
      </c>
      <c r="P23" s="824">
        <f t="shared" si="20"/>
        <v>0</v>
      </c>
      <c r="Q23" s="829">
        <f t="shared" si="53"/>
        <v>0</v>
      </c>
      <c r="R23" s="829">
        <f t="shared" si="53"/>
        <v>0</v>
      </c>
      <c r="S23" s="830">
        <f t="shared" si="53"/>
        <v>0</v>
      </c>
      <c r="U23" s="829">
        <f>'表2.6 销售执行表（出售）'!F25</f>
        <v>0</v>
      </c>
      <c r="V23" s="829">
        <f>'表2.6 销售执行表（出售）'!G25</f>
        <v>0</v>
      </c>
      <c r="W23" s="829">
        <f t="shared" si="10"/>
        <v>0</v>
      </c>
      <c r="X23" s="829">
        <f t="shared" si="11"/>
        <v>0</v>
      </c>
      <c r="Y23" s="829">
        <f t="shared" si="5"/>
        <v>0</v>
      </c>
      <c r="Z23" s="829">
        <f t="shared" ref="Z23:AA23" si="57">Z28</f>
        <v>0</v>
      </c>
      <c r="AA23" s="829">
        <f t="shared" si="57"/>
        <v>0</v>
      </c>
      <c r="AB23" s="829">
        <f t="shared" si="13"/>
        <v>0</v>
      </c>
      <c r="AC23" s="829">
        <f t="shared" si="14"/>
        <v>0</v>
      </c>
      <c r="AD23" s="829">
        <f t="shared" si="15"/>
        <v>0</v>
      </c>
    </row>
    <row r="24" spans="2:30" ht="18.75" customHeight="1">
      <c r="B24" s="807">
        <f>B19+1</f>
        <v>5</v>
      </c>
      <c r="C24" s="808" t="s">
        <v>4</v>
      </c>
      <c r="D24" s="809">
        <f>SUM(D25:D28)</f>
        <v>0</v>
      </c>
      <c r="E24" s="810">
        <f t="shared" si="0"/>
        <v>0</v>
      </c>
      <c r="F24" s="811">
        <f t="shared" si="7"/>
        <v>0</v>
      </c>
      <c r="G24" s="812">
        <f t="shared" si="8"/>
        <v>0</v>
      </c>
      <c r="H24" s="813">
        <f t="shared" ref="H24:M24" si="58">SUM(H25:H28)</f>
        <v>0</v>
      </c>
      <c r="I24" s="811">
        <f t="shared" si="58"/>
        <v>0</v>
      </c>
      <c r="J24" s="812">
        <f t="shared" si="58"/>
        <v>0</v>
      </c>
      <c r="K24" s="809">
        <f t="shared" si="58"/>
        <v>0</v>
      </c>
      <c r="L24" s="814">
        <f t="shared" si="58"/>
        <v>0</v>
      </c>
      <c r="M24" s="815">
        <f t="shared" si="58"/>
        <v>0</v>
      </c>
      <c r="N24" s="816">
        <f t="shared" si="19"/>
        <v>0</v>
      </c>
      <c r="O24" s="811">
        <f t="shared" si="9"/>
        <v>0</v>
      </c>
      <c r="P24" s="812">
        <f t="shared" si="20"/>
        <v>0</v>
      </c>
      <c r="Q24" s="817">
        <f t="shared" ref="Q24:S24" si="59">SUM(Q25:Q28)</f>
        <v>0</v>
      </c>
      <c r="R24" s="817">
        <f t="shared" si="59"/>
        <v>0</v>
      </c>
      <c r="S24" s="818">
        <f t="shared" si="59"/>
        <v>0</v>
      </c>
      <c r="U24" s="817">
        <f>'表2.6 销售执行表（出售）'!F26</f>
        <v>0</v>
      </c>
      <c r="V24" s="817">
        <f>'表2.6 销售执行表（出售）'!G26</f>
        <v>0</v>
      </c>
      <c r="W24" s="817">
        <f t="shared" si="10"/>
        <v>0</v>
      </c>
      <c r="X24" s="817">
        <f t="shared" si="11"/>
        <v>0</v>
      </c>
      <c r="Y24" s="817">
        <f t="shared" si="5"/>
        <v>0</v>
      </c>
      <c r="Z24" s="817">
        <f t="shared" ref="Z24:AA24" si="60">Z29</f>
        <v>0</v>
      </c>
      <c r="AA24" s="817">
        <f t="shared" si="60"/>
        <v>0</v>
      </c>
      <c r="AB24" s="817">
        <f t="shared" si="13"/>
        <v>0</v>
      </c>
      <c r="AC24" s="817">
        <f t="shared" si="14"/>
        <v>0</v>
      </c>
      <c r="AD24" s="817">
        <f t="shared" si="15"/>
        <v>0</v>
      </c>
    </row>
    <row r="25" spans="2:30" ht="18.75" customHeight="1">
      <c r="B25" s="819"/>
      <c r="C25" s="831" t="s">
        <v>674</v>
      </c>
      <c r="D25" s="821"/>
      <c r="E25" s="822">
        <f t="shared" si="0"/>
        <v>0</v>
      </c>
      <c r="F25" s="823">
        <f t="shared" si="7"/>
        <v>0</v>
      </c>
      <c r="G25" s="824">
        <f t="shared" si="8"/>
        <v>0</v>
      </c>
      <c r="H25" s="825"/>
      <c r="I25" s="823"/>
      <c r="J25" s="824"/>
      <c r="K25" s="821">
        <f t="shared" ref="K25:K28" si="61">IFERROR(D25/($D$33)*$H$29,0)</f>
        <v>0</v>
      </c>
      <c r="L25" s="826">
        <f t="shared" ref="L25:L28" si="62">IFERROR(D25/($D$33)*$I$29,0)</f>
        <v>0</v>
      </c>
      <c r="M25" s="827">
        <f t="shared" ref="M25:M28" si="63">IFERROR(D25/($D$33)*$J$29,0)</f>
        <v>0</v>
      </c>
      <c r="N25" s="828">
        <f t="shared" si="19"/>
        <v>0</v>
      </c>
      <c r="O25" s="823">
        <f t="shared" si="9"/>
        <v>0</v>
      </c>
      <c r="P25" s="824">
        <f t="shared" si="20"/>
        <v>0</v>
      </c>
      <c r="Q25" s="829">
        <f t="shared" ref="Q25:S28" si="64">H25+K25</f>
        <v>0</v>
      </c>
      <c r="R25" s="829">
        <f t="shared" si="64"/>
        <v>0</v>
      </c>
      <c r="S25" s="830">
        <f t="shared" si="64"/>
        <v>0</v>
      </c>
      <c r="U25" s="829">
        <f>'表2.6 销售执行表（出售）'!F27</f>
        <v>0</v>
      </c>
      <c r="V25" s="829">
        <f>'表2.6 销售执行表（出售）'!G27</f>
        <v>0</v>
      </c>
      <c r="W25" s="829">
        <f t="shared" si="10"/>
        <v>0</v>
      </c>
      <c r="X25" s="829">
        <f t="shared" si="11"/>
        <v>0</v>
      </c>
      <c r="Y25" s="829">
        <f t="shared" si="5"/>
        <v>0</v>
      </c>
      <c r="Z25" s="829">
        <f t="shared" ref="Z25:AA25" si="65">Z30</f>
        <v>0</v>
      </c>
      <c r="AA25" s="829">
        <f t="shared" si="65"/>
        <v>0</v>
      </c>
      <c r="AB25" s="829">
        <f t="shared" si="13"/>
        <v>0</v>
      </c>
      <c r="AC25" s="829">
        <f t="shared" si="14"/>
        <v>0</v>
      </c>
      <c r="AD25" s="829">
        <f t="shared" si="15"/>
        <v>0</v>
      </c>
    </row>
    <row r="26" spans="2:30" ht="18.75" customHeight="1">
      <c r="B26" s="819"/>
      <c r="C26" s="831" t="s">
        <v>675</v>
      </c>
      <c r="D26" s="821"/>
      <c r="E26" s="822">
        <f t="shared" si="0"/>
        <v>0</v>
      </c>
      <c r="F26" s="823">
        <f t="shared" si="7"/>
        <v>0</v>
      </c>
      <c r="G26" s="824">
        <f t="shared" si="8"/>
        <v>0</v>
      </c>
      <c r="H26" s="825"/>
      <c r="I26" s="823"/>
      <c r="J26" s="824"/>
      <c r="K26" s="821">
        <f t="shared" si="61"/>
        <v>0</v>
      </c>
      <c r="L26" s="826">
        <f t="shared" si="62"/>
        <v>0</v>
      </c>
      <c r="M26" s="827">
        <f t="shared" si="63"/>
        <v>0</v>
      </c>
      <c r="N26" s="828">
        <f t="shared" si="19"/>
        <v>0</v>
      </c>
      <c r="O26" s="823">
        <f t="shared" si="9"/>
        <v>0</v>
      </c>
      <c r="P26" s="824">
        <f t="shared" si="20"/>
        <v>0</v>
      </c>
      <c r="Q26" s="829">
        <f t="shared" si="64"/>
        <v>0</v>
      </c>
      <c r="R26" s="829">
        <f t="shared" si="64"/>
        <v>0</v>
      </c>
      <c r="S26" s="830">
        <f t="shared" si="64"/>
        <v>0</v>
      </c>
      <c r="U26" s="829">
        <f>'表2.6 销售执行表（出售）'!F28</f>
        <v>0</v>
      </c>
      <c r="V26" s="829">
        <f>'表2.6 销售执行表（出售）'!G28</f>
        <v>0</v>
      </c>
      <c r="W26" s="829">
        <f t="shared" si="10"/>
        <v>0</v>
      </c>
      <c r="X26" s="829">
        <f t="shared" si="11"/>
        <v>0</v>
      </c>
      <c r="Y26" s="829">
        <f t="shared" si="5"/>
        <v>0</v>
      </c>
      <c r="Z26" s="829">
        <f t="shared" ref="Z26:AA26" si="66">Z31</f>
        <v>0</v>
      </c>
      <c r="AA26" s="829">
        <f t="shared" si="66"/>
        <v>0</v>
      </c>
      <c r="AB26" s="829">
        <f t="shared" si="13"/>
        <v>0</v>
      </c>
      <c r="AC26" s="829">
        <f t="shared" si="14"/>
        <v>0</v>
      </c>
      <c r="AD26" s="829">
        <f t="shared" si="15"/>
        <v>0</v>
      </c>
    </row>
    <row r="27" spans="2:30" ht="18.75" customHeight="1">
      <c r="B27" s="819"/>
      <c r="C27" s="820" t="s">
        <v>742</v>
      </c>
      <c r="D27" s="821"/>
      <c r="E27" s="822">
        <f t="shared" si="0"/>
        <v>0</v>
      </c>
      <c r="F27" s="823">
        <f t="shared" si="7"/>
        <v>0</v>
      </c>
      <c r="G27" s="824">
        <f t="shared" si="8"/>
        <v>0</v>
      </c>
      <c r="H27" s="825"/>
      <c r="I27" s="823"/>
      <c r="J27" s="824"/>
      <c r="K27" s="821">
        <f t="shared" si="61"/>
        <v>0</v>
      </c>
      <c r="L27" s="826">
        <f t="shared" si="62"/>
        <v>0</v>
      </c>
      <c r="M27" s="827">
        <f t="shared" si="63"/>
        <v>0</v>
      </c>
      <c r="N27" s="828">
        <f t="shared" si="19"/>
        <v>0</v>
      </c>
      <c r="O27" s="823">
        <f t="shared" si="9"/>
        <v>0</v>
      </c>
      <c r="P27" s="824">
        <f t="shared" si="20"/>
        <v>0</v>
      </c>
      <c r="Q27" s="829">
        <f t="shared" si="64"/>
        <v>0</v>
      </c>
      <c r="R27" s="829">
        <f t="shared" si="64"/>
        <v>0</v>
      </c>
      <c r="S27" s="830">
        <f t="shared" si="64"/>
        <v>0</v>
      </c>
      <c r="U27" s="829">
        <f>'表2.6 销售执行表（出售）'!F29</f>
        <v>0</v>
      </c>
      <c r="V27" s="829">
        <f>'表2.6 销售执行表（出售）'!G29</f>
        <v>0</v>
      </c>
      <c r="W27" s="829">
        <f t="shared" si="10"/>
        <v>0</v>
      </c>
      <c r="X27" s="829">
        <f t="shared" si="11"/>
        <v>0</v>
      </c>
      <c r="Y27" s="829">
        <f t="shared" si="5"/>
        <v>0</v>
      </c>
      <c r="Z27" s="829">
        <f t="shared" ref="Z27:AA27" si="67">Z32</f>
        <v>0</v>
      </c>
      <c r="AA27" s="829">
        <f t="shared" si="67"/>
        <v>0</v>
      </c>
      <c r="AB27" s="829">
        <f t="shared" si="13"/>
        <v>0</v>
      </c>
      <c r="AC27" s="829">
        <f t="shared" si="14"/>
        <v>0</v>
      </c>
      <c r="AD27" s="829">
        <f t="shared" si="15"/>
        <v>0</v>
      </c>
    </row>
    <row r="28" spans="2:30" ht="18.75" customHeight="1">
      <c r="B28" s="819"/>
      <c r="C28" s="820" t="s">
        <v>743</v>
      </c>
      <c r="D28" s="821"/>
      <c r="E28" s="822">
        <f t="shared" si="0"/>
        <v>0</v>
      </c>
      <c r="F28" s="823">
        <f t="shared" si="7"/>
        <v>0</v>
      </c>
      <c r="G28" s="824">
        <f t="shared" si="8"/>
        <v>0</v>
      </c>
      <c r="H28" s="825"/>
      <c r="I28" s="823"/>
      <c r="J28" s="824"/>
      <c r="K28" s="821">
        <f t="shared" si="61"/>
        <v>0</v>
      </c>
      <c r="L28" s="826">
        <f t="shared" si="62"/>
        <v>0</v>
      </c>
      <c r="M28" s="827">
        <f t="shared" si="63"/>
        <v>0</v>
      </c>
      <c r="N28" s="828">
        <f t="shared" si="19"/>
        <v>0</v>
      </c>
      <c r="O28" s="823">
        <f t="shared" si="9"/>
        <v>0</v>
      </c>
      <c r="P28" s="824">
        <f t="shared" si="20"/>
        <v>0</v>
      </c>
      <c r="Q28" s="829">
        <f t="shared" si="64"/>
        <v>0</v>
      </c>
      <c r="R28" s="829">
        <f t="shared" si="64"/>
        <v>0</v>
      </c>
      <c r="S28" s="830">
        <f t="shared" si="64"/>
        <v>0</v>
      </c>
      <c r="U28" s="829">
        <f>'表2.6 销售执行表（出售）'!F30</f>
        <v>0</v>
      </c>
      <c r="V28" s="829">
        <f>'表2.6 销售执行表（出售）'!G30</f>
        <v>0</v>
      </c>
      <c r="W28" s="829">
        <f t="shared" si="10"/>
        <v>0</v>
      </c>
      <c r="X28" s="829">
        <f t="shared" si="11"/>
        <v>0</v>
      </c>
      <c r="Y28" s="829">
        <f t="shared" si="5"/>
        <v>0</v>
      </c>
      <c r="Z28" s="829">
        <f>Z33</f>
        <v>0</v>
      </c>
      <c r="AA28" s="829">
        <f>AA33</f>
        <v>0</v>
      </c>
      <c r="AB28" s="829">
        <f t="shared" si="13"/>
        <v>0</v>
      </c>
      <c r="AC28" s="829">
        <f t="shared" si="14"/>
        <v>0</v>
      </c>
      <c r="AD28" s="829">
        <f t="shared" si="15"/>
        <v>0</v>
      </c>
    </row>
    <row r="29" spans="2:30" s="833" customFormat="1" ht="18.75" customHeight="1">
      <c r="B29" s="807">
        <f>B24+1</f>
        <v>6</v>
      </c>
      <c r="C29" s="832" t="s">
        <v>764</v>
      </c>
      <c r="D29" s="809">
        <f>SUM(D30:D31)</f>
        <v>0</v>
      </c>
      <c r="E29" s="810">
        <f t="shared" si="0"/>
        <v>0</v>
      </c>
      <c r="F29" s="811">
        <f t="shared" si="7"/>
        <v>0</v>
      </c>
      <c r="G29" s="812">
        <f t="shared" si="8"/>
        <v>0</v>
      </c>
      <c r="H29" s="813">
        <f t="shared" ref="H29:J29" si="68">SUM(H30:H31)</f>
        <v>0</v>
      </c>
      <c r="I29" s="811">
        <f t="shared" si="68"/>
        <v>0</v>
      </c>
      <c r="J29" s="812">
        <f t="shared" si="68"/>
        <v>0</v>
      </c>
      <c r="K29" s="809"/>
      <c r="L29" s="814"/>
      <c r="M29" s="815"/>
      <c r="N29" s="816"/>
      <c r="O29" s="811"/>
      <c r="P29" s="812"/>
      <c r="Q29" s="817">
        <f t="shared" ref="Q29:S29" si="69">SUM(Q30:Q31)</f>
        <v>0</v>
      </c>
      <c r="R29" s="817">
        <f t="shared" si="69"/>
        <v>0</v>
      </c>
      <c r="S29" s="818">
        <f t="shared" si="69"/>
        <v>0</v>
      </c>
      <c r="U29" s="817">
        <f>'表2.6 销售执行表（出售）'!F31</f>
        <v>0</v>
      </c>
      <c r="V29" s="817">
        <f>'表2.6 销售执行表（出售）'!G31</f>
        <v>0</v>
      </c>
      <c r="W29" s="817">
        <f t="shared" si="10"/>
        <v>0</v>
      </c>
      <c r="X29" s="817">
        <f t="shared" si="11"/>
        <v>0</v>
      </c>
    </row>
    <row r="30" spans="2:30" s="833" customFormat="1" ht="18.75" customHeight="1">
      <c r="B30" s="834"/>
      <c r="C30" s="835" t="s">
        <v>674</v>
      </c>
      <c r="D30" s="821"/>
      <c r="E30" s="822">
        <f t="shared" si="0"/>
        <v>0</v>
      </c>
      <c r="F30" s="823">
        <f t="shared" si="7"/>
        <v>0</v>
      </c>
      <c r="G30" s="824">
        <f>IFERROR(J30/D30*10000,0)</f>
        <v>0</v>
      </c>
      <c r="H30" s="825"/>
      <c r="I30" s="823"/>
      <c r="J30" s="824"/>
      <c r="K30" s="821"/>
      <c r="L30" s="826"/>
      <c r="M30" s="827"/>
      <c r="N30" s="828"/>
      <c r="O30" s="823"/>
      <c r="P30" s="824"/>
      <c r="Q30" s="829"/>
      <c r="R30" s="829"/>
      <c r="S30" s="830"/>
      <c r="U30" s="829">
        <f>'表2.6 销售执行表（出售）'!F32</f>
        <v>0</v>
      </c>
      <c r="V30" s="829">
        <f>'表2.6 销售执行表（出售）'!G32</f>
        <v>0</v>
      </c>
      <c r="W30" s="829">
        <f t="shared" si="10"/>
        <v>0</v>
      </c>
      <c r="X30" s="829">
        <f t="shared" si="11"/>
        <v>0</v>
      </c>
    </row>
    <row r="31" spans="2:30" s="833" customFormat="1" ht="18.75" customHeight="1">
      <c r="B31" s="834"/>
      <c r="C31" s="835" t="s">
        <v>675</v>
      </c>
      <c r="D31" s="821"/>
      <c r="E31" s="822">
        <f t="shared" si="0"/>
        <v>0</v>
      </c>
      <c r="F31" s="823">
        <f t="shared" si="7"/>
        <v>0</v>
      </c>
      <c r="G31" s="824">
        <f t="shared" si="8"/>
        <v>0</v>
      </c>
      <c r="H31" s="825"/>
      <c r="I31" s="823"/>
      <c r="J31" s="824"/>
      <c r="K31" s="821"/>
      <c r="L31" s="826"/>
      <c r="M31" s="827"/>
      <c r="N31" s="828"/>
      <c r="O31" s="823"/>
      <c r="P31" s="824"/>
      <c r="Q31" s="829"/>
      <c r="R31" s="829"/>
      <c r="S31" s="830"/>
      <c r="U31" s="829">
        <f>'表2.6 销售执行表（出售）'!F33</f>
        <v>0</v>
      </c>
      <c r="V31" s="829">
        <f>'表2.6 销售执行表（出售）'!G33</f>
        <v>0</v>
      </c>
      <c r="W31" s="829">
        <f t="shared" si="10"/>
        <v>0</v>
      </c>
      <c r="X31" s="829">
        <f t="shared" si="11"/>
        <v>0</v>
      </c>
    </row>
    <row r="32" spans="2:30" ht="18.75" customHeight="1">
      <c r="B32" s="807">
        <f t="shared" ref="B32" si="70">B29+1</f>
        <v>7</v>
      </c>
      <c r="C32" s="808" t="s">
        <v>669</v>
      </c>
      <c r="D32" s="809"/>
      <c r="E32" s="810"/>
      <c r="F32" s="811"/>
      <c r="G32" s="812"/>
      <c r="H32" s="813"/>
      <c r="I32" s="811"/>
      <c r="J32" s="812"/>
      <c r="K32" s="809"/>
      <c r="L32" s="814"/>
      <c r="M32" s="815"/>
      <c r="N32" s="816">
        <f>IFERROR(Q32/D32*10000,0)</f>
        <v>0</v>
      </c>
      <c r="O32" s="811">
        <f>IFERROR(R32/D32*10000,0)</f>
        <v>0</v>
      </c>
      <c r="P32" s="812">
        <f>IFERROR(S32/D32*10000,0)</f>
        <v>0</v>
      </c>
      <c r="Q32" s="817">
        <f>H32+K32</f>
        <v>0</v>
      </c>
      <c r="R32" s="817">
        <f>I32+L32</f>
        <v>0</v>
      </c>
      <c r="S32" s="818">
        <f>J32+M32</f>
        <v>0</v>
      </c>
      <c r="U32" s="817">
        <f>'表2.6 销售执行表（出售）'!F34</f>
        <v>0</v>
      </c>
      <c r="V32" s="817">
        <f>'表2.6 销售执行表（出售）'!G34</f>
        <v>0</v>
      </c>
      <c r="W32" s="817">
        <f t="shared" si="10"/>
        <v>0</v>
      </c>
      <c r="X32" s="817">
        <f t="shared" si="11"/>
        <v>0</v>
      </c>
      <c r="Y32" s="1038"/>
    </row>
    <row r="33" spans="2:27" s="848" customFormat="1" ht="24.75" customHeight="1">
      <c r="B33" s="1221" t="s">
        <v>765</v>
      </c>
      <c r="C33" s="1222"/>
      <c r="D33" s="836">
        <f>D24+D19+D14+D9+D4</f>
        <v>0</v>
      </c>
      <c r="E33" s="837"/>
      <c r="F33" s="838"/>
      <c r="G33" s="839"/>
      <c r="H33" s="840">
        <f t="shared" ref="H33:M33" si="71">H24+H19+H14+H9+H4+H29+H32</f>
        <v>0</v>
      </c>
      <c r="I33" s="838">
        <f t="shared" si="71"/>
        <v>0</v>
      </c>
      <c r="J33" s="841">
        <f t="shared" si="71"/>
        <v>0</v>
      </c>
      <c r="K33" s="842">
        <f t="shared" si="71"/>
        <v>0</v>
      </c>
      <c r="L33" s="843">
        <f t="shared" si="71"/>
        <v>0</v>
      </c>
      <c r="M33" s="844">
        <f t="shared" si="71"/>
        <v>0</v>
      </c>
      <c r="N33" s="845"/>
      <c r="O33" s="838"/>
      <c r="P33" s="839"/>
      <c r="Q33" s="846">
        <f>Q24+Q19+Q14+Q9+Q4+Q29+Q32</f>
        <v>0</v>
      </c>
      <c r="R33" s="846">
        <f>R24+R19+R14+R9+R4+R29+R32</f>
        <v>0</v>
      </c>
      <c r="S33" s="847">
        <f>S24+S19+S14+S9+S4+S29+S32</f>
        <v>0</v>
      </c>
      <c r="U33" s="846">
        <f t="shared" ref="U33:V33" si="72">U24+U19+U14+U9+U4</f>
        <v>0</v>
      </c>
      <c r="V33" s="846">
        <f t="shared" si="72"/>
        <v>0</v>
      </c>
      <c r="W33" s="846">
        <f t="shared" ref="W33:X33" si="73">W24+W19+W14+W9+W4+W29+W32</f>
        <v>0</v>
      </c>
      <c r="X33" s="846">
        <f t="shared" si="73"/>
        <v>0</v>
      </c>
      <c r="Y33" s="846">
        <f>D33-U33-V33</f>
        <v>0</v>
      </c>
      <c r="Z33" s="846">
        <f>IFERROR(Z34/Y33*10000,0)</f>
        <v>0</v>
      </c>
      <c r="AA33" s="1041">
        <f>IFERROR(AA34/Z33*10000,0)</f>
        <v>0</v>
      </c>
    </row>
    <row r="34" spans="2:27" ht="70.5" customHeight="1" thickBot="1">
      <c r="B34" s="1223" t="s">
        <v>766</v>
      </c>
      <c r="C34" s="1224"/>
      <c r="D34" s="849" t="s">
        <v>767</v>
      </c>
      <c r="E34" s="850"/>
      <c r="F34" s="851"/>
      <c r="G34" s="852"/>
      <c r="H34" s="850" t="s">
        <v>768</v>
      </c>
      <c r="I34" s="1035" t="s">
        <v>938</v>
      </c>
      <c r="J34" s="850" t="s">
        <v>769</v>
      </c>
      <c r="K34" s="853">
        <f>K33-H29</f>
        <v>0</v>
      </c>
      <c r="L34" s="854">
        <f>L33-I29</f>
        <v>0</v>
      </c>
      <c r="M34" s="855">
        <f>M33-J29</f>
        <v>0</v>
      </c>
      <c r="N34" s="856"/>
      <c r="O34" s="857"/>
      <c r="P34" s="856"/>
      <c r="Q34" s="858">
        <f>Q33-H33</f>
        <v>0</v>
      </c>
      <c r="R34" s="858">
        <f>R33-I33</f>
        <v>0</v>
      </c>
      <c r="S34" s="859">
        <f>S33-J33</f>
        <v>0</v>
      </c>
      <c r="U34" s="1037">
        <f>U33-'2.5 利润执行表（出售）'!E13</f>
        <v>0</v>
      </c>
      <c r="V34" s="1037">
        <f>V33-'2.5 利润执行表（出售）'!F13</f>
        <v>0</v>
      </c>
      <c r="W34" s="1037">
        <f>W33-'2.5 利润执行表（出售）'!E37</f>
        <v>0</v>
      </c>
      <c r="X34" s="1037">
        <f>X33-'2.5 利润执行表（出售）'!F37</f>
        <v>0</v>
      </c>
      <c r="Y34" s="1037"/>
      <c r="Z34" s="1042"/>
      <c r="AA34" s="1042"/>
    </row>
    <row r="35" spans="2:27" ht="75.75" customHeight="1" thickBot="1">
      <c r="K35" s="860" t="s">
        <v>770</v>
      </c>
      <c r="L35" s="860" t="s">
        <v>770</v>
      </c>
      <c r="M35" s="861" t="s">
        <v>770</v>
      </c>
      <c r="N35" s="862" t="s">
        <v>771</v>
      </c>
      <c r="O35" s="862" t="s">
        <v>772</v>
      </c>
      <c r="P35" s="862" t="s">
        <v>773</v>
      </c>
      <c r="Q35" s="860" t="s">
        <v>774</v>
      </c>
      <c r="R35" s="860" t="s">
        <v>774</v>
      </c>
      <c r="S35" s="861" t="s">
        <v>774</v>
      </c>
      <c r="Z35" s="1216" t="s">
        <v>941</v>
      </c>
      <c r="AA35" s="1216"/>
    </row>
    <row r="36" spans="2:27">
      <c r="J36" s="863"/>
      <c r="K36" s="863"/>
      <c r="L36" s="863"/>
      <c r="M36" s="863"/>
      <c r="S36" s="863"/>
    </row>
    <row r="37" spans="2:27" ht="69.75" customHeight="1">
      <c r="C37" s="864" t="s">
        <v>775</v>
      </c>
      <c r="D37" s="1225" t="s">
        <v>776</v>
      </c>
      <c r="E37" s="1226"/>
      <c r="F37" s="1226"/>
      <c r="G37" s="1226"/>
      <c r="H37" s="1226"/>
      <c r="I37" s="1226"/>
      <c r="J37" s="1227"/>
      <c r="K37" s="1228" t="s">
        <v>777</v>
      </c>
      <c r="L37" s="1229"/>
      <c r="M37" s="1230"/>
      <c r="N37" s="1225" t="s">
        <v>936</v>
      </c>
      <c r="O37" s="1226"/>
      <c r="P37" s="1226"/>
      <c r="Q37" s="1226"/>
      <c r="R37" s="1226"/>
      <c r="S37" s="1227"/>
    </row>
    <row r="39" spans="2:27" ht="20.25">
      <c r="D39" s="1220"/>
      <c r="E39" s="1220"/>
      <c r="F39" s="1220"/>
      <c r="G39" s="1220"/>
      <c r="H39" s="1220"/>
      <c r="I39" s="1220"/>
      <c r="J39" s="1220"/>
    </row>
    <row r="40" spans="2:27" ht="20.25">
      <c r="D40" s="1220"/>
      <c r="E40" s="1220"/>
      <c r="F40" s="1220"/>
      <c r="G40" s="1220"/>
      <c r="H40" s="1220"/>
      <c r="I40" s="1220"/>
      <c r="J40" s="1220"/>
    </row>
  </sheetData>
  <mergeCells count="20">
    <mergeCell ref="N37:S37"/>
    <mergeCell ref="D39:J39"/>
    <mergeCell ref="B1:S1"/>
    <mergeCell ref="B2:C2"/>
    <mergeCell ref="D2:J2"/>
    <mergeCell ref="K2:M2"/>
    <mergeCell ref="N2:S2"/>
    <mergeCell ref="B3:C3"/>
    <mergeCell ref="D40:J40"/>
    <mergeCell ref="B33:C33"/>
    <mergeCell ref="B34:C34"/>
    <mergeCell ref="D37:J37"/>
    <mergeCell ref="K37:M37"/>
    <mergeCell ref="Y2:Y3"/>
    <mergeCell ref="AB2:AD2"/>
    <mergeCell ref="Z35:AA35"/>
    <mergeCell ref="U1:AD1"/>
    <mergeCell ref="U2:V2"/>
    <mergeCell ref="W2:X2"/>
    <mergeCell ref="Z2:AA2"/>
  </mergeCells>
  <phoneticPr fontId="2"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T38"/>
  <sheetViews>
    <sheetView workbookViewId="0">
      <selection activeCell="E17" sqref="E17"/>
    </sheetView>
  </sheetViews>
  <sheetFormatPr defaultRowHeight="14.25" outlineLevelRow="1"/>
  <cols>
    <col min="1" max="1" width="5.25" style="865" customWidth="1"/>
    <col min="2" max="2" width="22.75" style="865" customWidth="1"/>
    <col min="3" max="3" width="12.5" style="865" customWidth="1"/>
    <col min="4" max="4" width="12.375" style="865" customWidth="1"/>
    <col min="5" max="8" width="11.375" style="865" customWidth="1"/>
    <col min="9" max="9" width="11.25" style="865" customWidth="1"/>
    <col min="10" max="10" width="11.75" style="865" customWidth="1"/>
    <col min="11" max="11" width="11.875" style="865" bestFit="1" customWidth="1"/>
    <col min="12" max="12" width="10.25" style="865" bestFit="1" customWidth="1"/>
    <col min="13" max="15" width="11.375" style="865" bestFit="1" customWidth="1"/>
    <col min="16" max="16" width="11" style="865" customWidth="1"/>
    <col min="17" max="18" width="9.125" style="865" bestFit="1" customWidth="1"/>
    <col min="19" max="19" width="11.75" style="865" bestFit="1" customWidth="1"/>
    <col min="20" max="20" width="9.125" style="865" bestFit="1" customWidth="1"/>
    <col min="21" max="16384" width="9" style="865"/>
  </cols>
  <sheetData>
    <row r="1" spans="1:12" ht="6.75" customHeight="1"/>
    <row r="2" spans="1:12" ht="9" customHeight="1"/>
    <row r="3" spans="1:12" ht="16.5" customHeight="1">
      <c r="A3" s="866" t="s">
        <v>778</v>
      </c>
      <c r="B3" s="867" t="s">
        <v>779</v>
      </c>
      <c r="C3" s="602"/>
      <c r="D3" s="602"/>
      <c r="E3" s="602"/>
      <c r="F3" s="602"/>
      <c r="G3" s="602"/>
      <c r="H3" s="602"/>
      <c r="I3" s="603"/>
      <c r="J3" s="603"/>
      <c r="K3" s="603" t="s">
        <v>780</v>
      </c>
    </row>
    <row r="4" spans="1:12" ht="27.75" customHeight="1" thickBot="1">
      <c r="A4" s="866"/>
      <c r="B4" s="868" t="s">
        <v>781</v>
      </c>
      <c r="C4" s="869" t="s">
        <v>782</v>
      </c>
      <c r="D4" s="868" t="s">
        <v>783</v>
      </c>
      <c r="E4" s="869" t="s">
        <v>784</v>
      </c>
      <c r="F4" s="869" t="s">
        <v>785</v>
      </c>
      <c r="G4" s="869" t="s">
        <v>786</v>
      </c>
      <c r="H4" s="869" t="s">
        <v>787</v>
      </c>
      <c r="I4" s="869" t="s">
        <v>788</v>
      </c>
      <c r="J4" s="869" t="s">
        <v>789</v>
      </c>
      <c r="K4" s="870" t="s">
        <v>790</v>
      </c>
      <c r="L4" s="870" t="s">
        <v>791</v>
      </c>
    </row>
    <row r="5" spans="1:12" ht="27.75" customHeight="1">
      <c r="B5" s="604" t="s">
        <v>792</v>
      </c>
      <c r="C5" s="605"/>
      <c r="D5" s="606"/>
      <c r="E5" s="606"/>
      <c r="F5" s="606"/>
      <c r="G5" s="606"/>
      <c r="H5" s="606"/>
      <c r="I5" s="606"/>
      <c r="J5" s="607"/>
      <c r="K5" s="608">
        <f>SUM(C5:J5)</f>
        <v>0</v>
      </c>
      <c r="L5" s="871" t="s">
        <v>793</v>
      </c>
    </row>
    <row r="6" spans="1:12" ht="27.75" customHeight="1">
      <c r="B6" s="872" t="s">
        <v>794</v>
      </c>
      <c r="C6" s="609"/>
      <c r="D6" s="873"/>
      <c r="E6" s="873"/>
      <c r="F6" s="873"/>
      <c r="G6" s="873"/>
      <c r="H6" s="873"/>
      <c r="I6" s="873"/>
      <c r="J6" s="610"/>
      <c r="K6" s="608">
        <f t="shared" ref="K6:K9" si="0">SUM(C6:J6)</f>
        <v>0</v>
      </c>
      <c r="L6" s="945" t="s">
        <v>872</v>
      </c>
    </row>
    <row r="7" spans="1:12" ht="45" customHeight="1" thickBot="1">
      <c r="B7" s="874" t="s">
        <v>795</v>
      </c>
      <c r="C7" s="875"/>
      <c r="D7" s="876"/>
      <c r="E7" s="876"/>
      <c r="F7" s="876"/>
      <c r="G7" s="876"/>
      <c r="H7" s="876"/>
      <c r="I7" s="876"/>
      <c r="J7" s="877"/>
      <c r="K7" s="608">
        <f t="shared" si="0"/>
        <v>0</v>
      </c>
      <c r="L7" s="871" t="s">
        <v>796</v>
      </c>
    </row>
    <row r="8" spans="1:12" ht="45" customHeight="1">
      <c r="B8" s="878" t="s">
        <v>797</v>
      </c>
      <c r="C8" s="873"/>
      <c r="D8" s="873"/>
      <c r="E8" s="873"/>
      <c r="F8" s="873"/>
      <c r="G8" s="873"/>
      <c r="H8" s="879" t="s">
        <v>798</v>
      </c>
      <c r="I8" s="873"/>
      <c r="J8" s="873"/>
      <c r="K8" s="608">
        <f t="shared" si="0"/>
        <v>0</v>
      </c>
      <c r="L8" s="871" t="s">
        <v>799</v>
      </c>
    </row>
    <row r="9" spans="1:12" ht="33.75" hidden="1" customHeight="1" thickBot="1">
      <c r="B9" s="880"/>
      <c r="C9" s="611"/>
      <c r="D9" s="612"/>
      <c r="E9" s="612"/>
      <c r="F9" s="612"/>
      <c r="G9" s="612"/>
      <c r="H9" s="612"/>
      <c r="I9" s="612"/>
      <c r="J9" s="613"/>
      <c r="K9" s="608">
        <f t="shared" si="0"/>
        <v>0</v>
      </c>
    </row>
    <row r="10" spans="1:12" ht="39.75" customHeight="1" thickBot="1">
      <c r="B10" s="881" t="s">
        <v>800</v>
      </c>
      <c r="C10" s="614" t="s">
        <v>782</v>
      </c>
      <c r="D10" s="615" t="s">
        <v>801</v>
      </c>
      <c r="E10" s="615" t="s">
        <v>801</v>
      </c>
      <c r="F10" s="615" t="s">
        <v>801</v>
      </c>
      <c r="G10" s="615" t="s">
        <v>801</v>
      </c>
      <c r="H10" s="615" t="s">
        <v>802</v>
      </c>
      <c r="I10" s="615"/>
      <c r="J10" s="616"/>
      <c r="K10" s="608" t="str">
        <f>IF(K7-K8=0,"OK","请稽核7-8行成本")</f>
        <v>OK</v>
      </c>
    </row>
    <row r="12" spans="1:12" s="885" customFormat="1" ht="18" hidden="1" customHeight="1" outlineLevel="1">
      <c r="A12" s="882" t="s">
        <v>803</v>
      </c>
      <c r="B12" s="883" t="s">
        <v>804</v>
      </c>
      <c r="C12" s="884"/>
      <c r="D12" s="884"/>
      <c r="E12" s="884"/>
    </row>
    <row r="13" spans="1:12" s="885" customFormat="1" ht="47.25" hidden="1" customHeight="1" outlineLevel="1">
      <c r="B13" s="886" t="s">
        <v>805</v>
      </c>
      <c r="C13" s="887" t="s">
        <v>806</v>
      </c>
      <c r="D13" s="888" t="s">
        <v>807</v>
      </c>
      <c r="E13" s="889" t="s">
        <v>808</v>
      </c>
      <c r="H13" s="890"/>
      <c r="I13" s="890"/>
      <c r="J13" s="890"/>
      <c r="K13" s="890"/>
    </row>
    <row r="14" spans="1:12" s="885" customFormat="1" ht="26.25" hidden="1" customHeight="1" outlineLevel="1" thickBot="1">
      <c r="B14" s="890"/>
      <c r="C14" s="891" t="e">
        <f>MAX((IF(H10="车位",(H8-H9)/(H6-H7)*M21,0)),0)</f>
        <v>#VALUE!</v>
      </c>
      <c r="D14" s="892" t="e">
        <f>MAX((#REF!-C14),0)</f>
        <v>#REF!</v>
      </c>
      <c r="E14" s="893" t="e">
        <f>MIN(C14,#REF!)</f>
        <v>#REF!</v>
      </c>
      <c r="H14" s="890"/>
      <c r="I14" s="890"/>
      <c r="J14" s="890"/>
      <c r="K14" s="890"/>
    </row>
    <row r="15" spans="1:12" ht="17.25" customHeight="1" collapsed="1">
      <c r="B15" s="894"/>
      <c r="C15" s="894"/>
      <c r="D15" s="894"/>
      <c r="E15" s="894"/>
      <c r="F15" s="894"/>
      <c r="G15" s="894"/>
      <c r="H15" s="894"/>
      <c r="I15" s="894"/>
      <c r="J15" s="894"/>
      <c r="K15" s="894"/>
    </row>
    <row r="16" spans="1:12" ht="17.25" customHeight="1" thickBot="1">
      <c r="A16" s="895" t="s">
        <v>809</v>
      </c>
      <c r="B16" s="896" t="s">
        <v>810</v>
      </c>
      <c r="C16" s="894"/>
      <c r="D16" s="894"/>
      <c r="E16" s="894"/>
      <c r="F16" s="894"/>
      <c r="G16" s="894"/>
      <c r="H16" s="894"/>
      <c r="I16" s="894"/>
      <c r="J16" s="894"/>
      <c r="K16" s="894"/>
    </row>
    <row r="17" spans="1:20" ht="33">
      <c r="A17" s="895"/>
      <c r="B17" s="897" t="s">
        <v>811</v>
      </c>
      <c r="C17" s="617" t="s">
        <v>812</v>
      </c>
      <c r="D17" s="617" t="s">
        <v>813</v>
      </c>
      <c r="E17" s="898" t="s">
        <v>814</v>
      </c>
      <c r="F17" s="617" t="s">
        <v>659</v>
      </c>
      <c r="G17" s="617" t="s">
        <v>660</v>
      </c>
      <c r="H17" s="617" t="s">
        <v>661</v>
      </c>
      <c r="I17" s="618" t="s">
        <v>662</v>
      </c>
      <c r="J17" s="619" t="s">
        <v>663</v>
      </c>
      <c r="K17" s="619" t="s">
        <v>815</v>
      </c>
      <c r="L17" s="619" t="s">
        <v>664</v>
      </c>
      <c r="M17" s="899" t="s">
        <v>816</v>
      </c>
      <c r="N17" s="900" t="s">
        <v>817</v>
      </c>
    </row>
    <row r="18" spans="1:20" ht="15" thickBot="1">
      <c r="B18" s="620"/>
      <c r="C18" s="621" t="s">
        <v>665</v>
      </c>
      <c r="D18" s="622" t="s">
        <v>666</v>
      </c>
      <c r="E18" s="623" t="s">
        <v>818</v>
      </c>
      <c r="F18" s="624" t="s">
        <v>819</v>
      </c>
      <c r="G18" s="624" t="s">
        <v>820</v>
      </c>
      <c r="H18" s="624" t="s">
        <v>821</v>
      </c>
      <c r="I18" s="623" t="s">
        <v>822</v>
      </c>
      <c r="J18" s="625" t="s">
        <v>823</v>
      </c>
      <c r="K18" s="626"/>
      <c r="L18" s="626"/>
      <c r="M18" s="621"/>
      <c r="N18" s="627"/>
    </row>
    <row r="19" spans="1:20">
      <c r="B19" s="628" t="s">
        <v>824</v>
      </c>
      <c r="C19" s="629">
        <f>SUMIFS($C$6:$J$6,$C$10:$J$10,B19)</f>
        <v>0</v>
      </c>
      <c r="D19" s="629">
        <f>SUMIFS($C$7:$J$7,$C$10:$J$10,B19)</f>
        <v>0</v>
      </c>
      <c r="E19" s="630">
        <f>(C19-D19)*0.11*0.12</f>
        <v>0</v>
      </c>
      <c r="F19" s="629">
        <f>ROUND(D19*10%,2)</f>
        <v>0</v>
      </c>
      <c r="G19" s="629">
        <f>ROUND(D19*20%,2)</f>
        <v>0</v>
      </c>
      <c r="H19" s="629">
        <f>SUM(D19:G19)</f>
        <v>0</v>
      </c>
      <c r="I19" s="631">
        <f>C19-H19</f>
        <v>0</v>
      </c>
      <c r="J19" s="632">
        <f>IF(ISERROR(I19/H19),0,I19/H19)</f>
        <v>0</v>
      </c>
      <c r="K19" s="633">
        <f>IF(J19&lt;50%,30%,IF(J19&lt;100%,40%,IF(J19&lt;200%,50%,60%)))</f>
        <v>0.3</v>
      </c>
      <c r="L19" s="634" t="str">
        <f>IF(B19="普通住宅",IF(I19&lt;=0,"Y",IF(J19&lt;=20%,"Y","N")),"N")</f>
        <v>Y</v>
      </c>
      <c r="M19" s="635">
        <f>MAX(0,IF(L19="Y",0,ROUND(IF(K19&lt;=30%,I19*K19,IF(K19&lt;=40%,I19*K19-H19*5%,IF(K19&lt;=50%,I19*K19-H19*15%,I19*K19-H19*35%))),2)))</f>
        <v>0</v>
      </c>
      <c r="N19" s="636" t="e">
        <f>M19/C19</f>
        <v>#DIV/0!</v>
      </c>
    </row>
    <row r="20" spans="1:20">
      <c r="B20" s="637" t="s">
        <v>825</v>
      </c>
      <c r="C20" s="638">
        <f>SUMIFS($C$6:$J$6,$C$10:$J$10,B20)</f>
        <v>0</v>
      </c>
      <c r="D20" s="638">
        <f>SUMIFS($C$7:$J$7,$C$10:$J$10,B20)</f>
        <v>0</v>
      </c>
      <c r="E20" s="639">
        <f>(C20-D20)*0.11*0.12</f>
        <v>0</v>
      </c>
      <c r="F20" s="638">
        <f>ROUND(D20*10%,2)</f>
        <v>0</v>
      </c>
      <c r="G20" s="638">
        <f>ROUND(D20*20%,2)</f>
        <v>0</v>
      </c>
      <c r="H20" s="638">
        <f>SUM(D20:G20)</f>
        <v>0</v>
      </c>
      <c r="I20" s="640">
        <f>C20-H20</f>
        <v>0</v>
      </c>
      <c r="J20" s="641">
        <f>IF(ISERROR(I20/H20),0,I20/H20)</f>
        <v>0</v>
      </c>
      <c r="K20" s="642">
        <f>IF(J20&lt;50%,30%,IF(J20&lt;100%,40%,IF(J20&lt;200%,50%,60%)))</f>
        <v>0.3</v>
      </c>
      <c r="L20" s="643" t="str">
        <f>IF(B20="普通住宅",IF(I20&lt;=0,"Y",IF(J20&lt;=20%,"Y","N")),"N")</f>
        <v>N</v>
      </c>
      <c r="M20" s="644">
        <f>MAX(0,IF(L20="Y",0,ROUND(IF(K20&lt;=30%,I20*K20,IF(K20&lt;=40%,I20*K20-H20*5%,IF(K20&lt;=50%,I20*K20-H20*15%,I20*K20-H20*35%))),2)))</f>
        <v>0</v>
      </c>
      <c r="N20" s="645" t="e">
        <f>M20/C20</f>
        <v>#DIV/0!</v>
      </c>
    </row>
    <row r="21" spans="1:20" ht="15" thickBot="1">
      <c r="B21" s="901" t="s">
        <v>826</v>
      </c>
      <c r="C21" s="646">
        <f>SUMIFS($C$6:$J$6,$C$10:$J$10,B21)</f>
        <v>0</v>
      </c>
      <c r="D21" s="646">
        <f>SUMIFS($C$7:$J$7,$C$10:$J$10,B21)</f>
        <v>0</v>
      </c>
      <c r="E21" s="647">
        <f>(C21-D21)*0.11*0.12</f>
        <v>0</v>
      </c>
      <c r="F21" s="646">
        <f>ROUND(D21*10%,2)</f>
        <v>0</v>
      </c>
      <c r="G21" s="646">
        <f>ROUND(D21*20%,2)</f>
        <v>0</v>
      </c>
      <c r="H21" s="646">
        <f>SUM(D21:G21)</f>
        <v>0</v>
      </c>
      <c r="I21" s="648">
        <f>C21-H21</f>
        <v>0</v>
      </c>
      <c r="J21" s="649">
        <f>IF(ISERROR(I21/H21),0,I21/H21)</f>
        <v>0</v>
      </c>
      <c r="K21" s="650">
        <f>IF(J21&lt;50%,30%,IF(J21&lt;100%,40%,IF(J21&lt;200%,50%,60%)))</f>
        <v>0.3</v>
      </c>
      <c r="L21" s="651" t="str">
        <f>IF(B21="普通住宅",IF(I21&lt;=0,"Y",IF(J21&lt;=20%,"Y","N")),"N")</f>
        <v>N</v>
      </c>
      <c r="M21" s="652">
        <f>MAX(0,IF(L21="Y",0,ROUND(IF(K21&lt;=30%,I21*K21,IF(K21&lt;=40%,I21*K21-H21*5%,IF(K21&lt;=50%,I21*K21-H21*15%,I21*K21-H21*35%))),2)))</f>
        <v>0</v>
      </c>
      <c r="N21" s="653" t="e">
        <f>M21/C21</f>
        <v>#DIV/0!</v>
      </c>
    </row>
    <row r="22" spans="1:20">
      <c r="B22" s="654" t="s">
        <v>790</v>
      </c>
      <c r="C22" s="654">
        <f>SUM(C19:C21)</f>
        <v>0</v>
      </c>
      <c r="D22" s="654">
        <f t="shared" ref="D22:I22" si="1">SUM(D19:D21)</f>
        <v>0</v>
      </c>
      <c r="E22" s="654">
        <f t="shared" si="1"/>
        <v>0</v>
      </c>
      <c r="F22" s="654">
        <f t="shared" si="1"/>
        <v>0</v>
      </c>
      <c r="G22" s="654">
        <f t="shared" si="1"/>
        <v>0</v>
      </c>
      <c r="H22" s="654">
        <f t="shared" si="1"/>
        <v>0</v>
      </c>
      <c r="I22" s="654">
        <f t="shared" si="1"/>
        <v>0</v>
      </c>
      <c r="J22" s="655"/>
      <c r="K22" s="655"/>
      <c r="L22" s="655"/>
      <c r="M22" s="902">
        <f t="shared" ref="M22" si="2">SUM(M19:M21)</f>
        <v>0</v>
      </c>
      <c r="N22" s="656" t="e">
        <f>M22/C22</f>
        <v>#DIV/0!</v>
      </c>
      <c r="O22" s="903"/>
      <c r="P22" s="903"/>
      <c r="Q22" s="904"/>
    </row>
    <row r="23" spans="1:20">
      <c r="B23" s="657" t="s">
        <v>827</v>
      </c>
      <c r="C23" s="658">
        <f>C22-K6</f>
        <v>0</v>
      </c>
      <c r="D23" s="658">
        <f>D22-K7</f>
        <v>0</v>
      </c>
      <c r="E23" s="659"/>
      <c r="F23" s="655"/>
      <c r="G23" s="655"/>
      <c r="H23" s="655"/>
      <c r="I23" s="655"/>
      <c r="J23" s="655"/>
      <c r="K23" s="655"/>
      <c r="L23" s="655"/>
      <c r="M23" s="946" t="s">
        <v>854</v>
      </c>
      <c r="N23" s="905"/>
      <c r="O23" s="603"/>
      <c r="P23" s="603"/>
      <c r="Q23" s="905"/>
      <c r="R23" s="655"/>
    </row>
    <row r="24" spans="1:20">
      <c r="B24" s="657"/>
      <c r="C24" s="660"/>
      <c r="D24" s="655"/>
      <c r="E24" s="660"/>
      <c r="F24" s="655"/>
      <c r="G24" s="655"/>
      <c r="H24" s="655"/>
      <c r="I24" s="655"/>
      <c r="J24" s="655"/>
      <c r="K24" s="655"/>
      <c r="L24" s="655"/>
      <c r="M24" s="655"/>
      <c r="N24" s="655"/>
      <c r="O24" s="655"/>
      <c r="P24" s="655"/>
      <c r="Q24" s="655"/>
      <c r="R24" s="655"/>
    </row>
    <row r="25" spans="1:20" ht="21" thickBot="1">
      <c r="A25" s="895" t="s">
        <v>828</v>
      </c>
      <c r="B25" s="896" t="s">
        <v>829</v>
      </c>
      <c r="C25" s="660"/>
      <c r="D25" s="655"/>
      <c r="E25" s="660"/>
      <c r="F25" s="655"/>
      <c r="G25" s="906" t="s">
        <v>830</v>
      </c>
      <c r="H25" s="655"/>
      <c r="I25" s="655"/>
      <c r="J25" s="655"/>
      <c r="K25" s="655"/>
      <c r="L25" s="655"/>
      <c r="M25" s="655"/>
      <c r="N25" s="655"/>
      <c r="O25" s="655"/>
      <c r="P25" s="655"/>
      <c r="Q25" s="655"/>
      <c r="R25" s="655"/>
    </row>
    <row r="26" spans="1:20" ht="25.5">
      <c r="A26" s="895"/>
      <c r="B26" s="897" t="s">
        <v>811</v>
      </c>
      <c r="C26" s="907" t="s">
        <v>855</v>
      </c>
      <c r="D26" s="907" t="s">
        <v>856</v>
      </c>
      <c r="E26" s="907" t="s">
        <v>857</v>
      </c>
      <c r="F26" s="907" t="s">
        <v>859</v>
      </c>
      <c r="G26" s="907" t="s">
        <v>860</v>
      </c>
      <c r="H26" s="907" t="s">
        <v>861</v>
      </c>
      <c r="I26" s="907" t="s">
        <v>862</v>
      </c>
      <c r="J26" s="907" t="s">
        <v>863</v>
      </c>
      <c r="K26" s="907" t="s">
        <v>864</v>
      </c>
      <c r="L26" s="907"/>
      <c r="M26" s="907"/>
      <c r="N26" s="907"/>
      <c r="O26" s="907"/>
      <c r="P26" s="908"/>
      <c r="Q26" s="909"/>
      <c r="R26" s="909"/>
      <c r="S26" s="909" t="s">
        <v>831</v>
      </c>
      <c r="T26" s="910"/>
    </row>
    <row r="27" spans="1:20" ht="15" thickBot="1">
      <c r="B27" s="620"/>
      <c r="C27" s="1245" t="s">
        <v>858</v>
      </c>
      <c r="D27" s="1246"/>
      <c r="E27" s="1246"/>
      <c r="F27" s="1246"/>
      <c r="G27" s="1246"/>
      <c r="H27" s="1246"/>
      <c r="I27" s="1246"/>
      <c r="J27" s="1246"/>
      <c r="K27" s="1246"/>
      <c r="L27" s="1246"/>
      <c r="M27" s="1246"/>
      <c r="N27" s="1246"/>
      <c r="O27" s="1247"/>
      <c r="P27" s="655"/>
      <c r="Q27" s="655"/>
      <c r="R27" s="655"/>
      <c r="S27" s="911"/>
    </row>
    <row r="28" spans="1:20">
      <c r="B28" s="661" t="str">
        <f>B19</f>
        <v>普通住宅</v>
      </c>
      <c r="C28" s="912"/>
      <c r="D28" s="912"/>
      <c r="E28" s="912"/>
      <c r="F28" s="913"/>
      <c r="G28" s="914"/>
      <c r="H28" s="914"/>
      <c r="I28" s="914"/>
      <c r="J28" s="914"/>
      <c r="K28" s="914"/>
      <c r="L28" s="914"/>
      <c r="M28" s="914"/>
      <c r="N28" s="914"/>
      <c r="O28" s="914"/>
      <c r="P28" s="915"/>
      <c r="Q28" s="662"/>
      <c r="R28" s="916"/>
      <c r="S28" s="916">
        <f>SUMIF($C$10:$J$10,B28,$C$6:$J$6)-SUMIF($C$10:$J$10,B28,$C$8:$J$8)</f>
        <v>0</v>
      </c>
      <c r="T28" s="917"/>
    </row>
    <row r="29" spans="1:20">
      <c r="B29" s="663" t="str">
        <f>B20</f>
        <v>非普通住宅</v>
      </c>
      <c r="C29" s="664"/>
      <c r="D29" s="664"/>
      <c r="E29" s="664"/>
      <c r="F29" s="918"/>
      <c r="G29" s="919"/>
      <c r="H29" s="919"/>
      <c r="I29" s="919"/>
      <c r="J29" s="919"/>
      <c r="K29" s="919"/>
      <c r="L29" s="919"/>
      <c r="M29" s="919"/>
      <c r="N29" s="919"/>
      <c r="O29" s="919"/>
      <c r="P29" s="665"/>
      <c r="Q29" s="662"/>
      <c r="R29" s="916"/>
      <c r="S29" s="916">
        <f>SUMIF($C$10:$J$10,B29,$C$6:$J$6)-SUMIF($C$10:$J$10,B29,$C$8:$J$8)</f>
        <v>0</v>
      </c>
      <c r="T29" s="917"/>
    </row>
    <row r="30" spans="1:20" ht="15" thickBot="1">
      <c r="B30" s="920" t="str">
        <f>B21</f>
        <v>车位</v>
      </c>
      <c r="C30" s="666"/>
      <c r="D30" s="666"/>
      <c r="E30" s="666"/>
      <c r="F30" s="667"/>
      <c r="G30" s="668"/>
      <c r="H30" s="668"/>
      <c r="I30" s="668"/>
      <c r="J30" s="668"/>
      <c r="K30" s="668"/>
      <c r="L30" s="668"/>
      <c r="M30" s="668"/>
      <c r="N30" s="668"/>
      <c r="O30" s="668"/>
      <c r="P30" s="669"/>
      <c r="Q30" s="662"/>
      <c r="R30" s="916"/>
      <c r="S30" s="916">
        <f>SUMIF($C$10:$J$10,B30,$C$6:$J$6)-SUMIF($C$10:$J$10,B30,$C$8:$J$8)</f>
        <v>0</v>
      </c>
      <c r="T30" s="917"/>
    </row>
    <row r="31" spans="1:20" ht="15" thickBot="1">
      <c r="B31" s="657"/>
      <c r="C31" s="660"/>
      <c r="D31" s="655"/>
      <c r="E31" s="660"/>
      <c r="F31" s="655"/>
      <c r="G31" s="655"/>
      <c r="H31" s="655"/>
      <c r="I31" s="655"/>
      <c r="J31" s="655"/>
      <c r="K31" s="655"/>
      <c r="L31" s="655"/>
      <c r="M31" s="655"/>
      <c r="N31" s="655"/>
      <c r="O31" s="655"/>
      <c r="P31" s="655"/>
      <c r="Q31" s="655"/>
      <c r="R31" s="655"/>
    </row>
    <row r="32" spans="1:20" ht="26.25" thickBot="1">
      <c r="B32" s="897" t="s">
        <v>811</v>
      </c>
      <c r="C32" s="907" t="s">
        <v>833</v>
      </c>
      <c r="D32" s="907" t="s">
        <v>834</v>
      </c>
      <c r="E32" s="907" t="s">
        <v>835</v>
      </c>
      <c r="F32" s="907" t="s">
        <v>866</v>
      </c>
      <c r="G32" s="907" t="s">
        <v>867</v>
      </c>
      <c r="H32" s="907" t="s">
        <v>868</v>
      </c>
      <c r="I32" s="907" t="s">
        <v>869</v>
      </c>
      <c r="J32" s="907" t="s">
        <v>870</v>
      </c>
      <c r="K32" s="907" t="s">
        <v>871</v>
      </c>
      <c r="L32" s="907"/>
      <c r="M32" s="907"/>
      <c r="N32" s="907"/>
      <c r="O32" s="907"/>
      <c r="P32" s="907"/>
      <c r="Q32" s="921" t="s">
        <v>832</v>
      </c>
      <c r="R32" s="655"/>
      <c r="S32" s="655"/>
    </row>
    <row r="33" spans="2:19" ht="15" thickBot="1">
      <c r="B33" s="620"/>
      <c r="C33" s="670"/>
      <c r="D33" s="1248" t="s">
        <v>836</v>
      </c>
      <c r="E33" s="1249"/>
      <c r="F33" s="1249"/>
      <c r="G33" s="1249"/>
      <c r="H33" s="1249"/>
      <c r="I33" s="1249"/>
      <c r="J33" s="1249"/>
      <c r="K33" s="1249"/>
      <c r="L33" s="1249"/>
      <c r="M33" s="1249"/>
      <c r="N33" s="1249"/>
      <c r="O33" s="1250"/>
      <c r="P33" s="922"/>
      <c r="Q33" s="655"/>
      <c r="R33" s="655"/>
    </row>
    <row r="34" spans="2:19">
      <c r="B34" s="671" t="str">
        <f>B19</f>
        <v>普通住宅</v>
      </c>
      <c r="C34" s="672">
        <f t="shared" ref="C34:P34" si="3">IFERROR(C28/$S$28*$M$19,0)</f>
        <v>0</v>
      </c>
      <c r="D34" s="672">
        <f t="shared" si="3"/>
        <v>0</v>
      </c>
      <c r="E34" s="672">
        <f t="shared" si="3"/>
        <v>0</v>
      </c>
      <c r="F34" s="923">
        <f t="shared" si="3"/>
        <v>0</v>
      </c>
      <c r="G34" s="923">
        <f t="shared" si="3"/>
        <v>0</v>
      </c>
      <c r="H34" s="923">
        <f t="shared" si="3"/>
        <v>0</v>
      </c>
      <c r="I34" s="923">
        <f t="shared" si="3"/>
        <v>0</v>
      </c>
      <c r="J34" s="923">
        <f t="shared" si="3"/>
        <v>0</v>
      </c>
      <c r="K34" s="923">
        <f t="shared" si="3"/>
        <v>0</v>
      </c>
      <c r="L34" s="923">
        <f t="shared" si="3"/>
        <v>0</v>
      </c>
      <c r="M34" s="923">
        <f t="shared" si="3"/>
        <v>0</v>
      </c>
      <c r="N34" s="923">
        <f t="shared" si="3"/>
        <v>0</v>
      </c>
      <c r="O34" s="923">
        <f t="shared" si="3"/>
        <v>0</v>
      </c>
      <c r="P34" s="673">
        <f t="shared" si="3"/>
        <v>0</v>
      </c>
      <c r="Q34" s="924">
        <f>M19-SUM(C34:P34)</f>
        <v>0</v>
      </c>
      <c r="R34" s="655"/>
      <c r="S34" s="655"/>
    </row>
    <row r="35" spans="2:19">
      <c r="B35" s="674" t="str">
        <f>B20</f>
        <v>非普通住宅</v>
      </c>
      <c r="C35" s="672">
        <f t="shared" ref="C35:P35" si="4">IFERROR(C29/$S$29*$M$20,0)</f>
        <v>0</v>
      </c>
      <c r="D35" s="672">
        <f t="shared" si="4"/>
        <v>0</v>
      </c>
      <c r="E35" s="672">
        <f t="shared" si="4"/>
        <v>0</v>
      </c>
      <c r="F35" s="923">
        <f t="shared" si="4"/>
        <v>0</v>
      </c>
      <c r="G35" s="923">
        <f t="shared" si="4"/>
        <v>0</v>
      </c>
      <c r="H35" s="923">
        <f t="shared" si="4"/>
        <v>0</v>
      </c>
      <c r="I35" s="923">
        <f t="shared" si="4"/>
        <v>0</v>
      </c>
      <c r="J35" s="923">
        <f t="shared" si="4"/>
        <v>0</v>
      </c>
      <c r="K35" s="923">
        <f t="shared" si="4"/>
        <v>0</v>
      </c>
      <c r="L35" s="923">
        <f t="shared" si="4"/>
        <v>0</v>
      </c>
      <c r="M35" s="923">
        <f t="shared" si="4"/>
        <v>0</v>
      </c>
      <c r="N35" s="923">
        <f t="shared" si="4"/>
        <v>0</v>
      </c>
      <c r="O35" s="923">
        <f t="shared" si="4"/>
        <v>0</v>
      </c>
      <c r="P35" s="673">
        <f t="shared" si="4"/>
        <v>0</v>
      </c>
      <c r="Q35" s="924">
        <f>M20-SUM(C35:P35)</f>
        <v>0</v>
      </c>
      <c r="R35" s="655"/>
      <c r="S35" s="655"/>
    </row>
    <row r="36" spans="2:19" ht="15" thickBot="1">
      <c r="B36" s="925" t="str">
        <f>B21</f>
        <v>车位</v>
      </c>
      <c r="C36" s="675">
        <f t="shared" ref="C36:P36" si="5">IFERROR(C30/$S$30*$M$21,0)</f>
        <v>0</v>
      </c>
      <c r="D36" s="675">
        <f t="shared" si="5"/>
        <v>0</v>
      </c>
      <c r="E36" s="675">
        <f t="shared" si="5"/>
        <v>0</v>
      </c>
      <c r="F36" s="676">
        <f t="shared" si="5"/>
        <v>0</v>
      </c>
      <c r="G36" s="676">
        <f t="shared" si="5"/>
        <v>0</v>
      </c>
      <c r="H36" s="676">
        <f t="shared" si="5"/>
        <v>0</v>
      </c>
      <c r="I36" s="676">
        <f t="shared" si="5"/>
        <v>0</v>
      </c>
      <c r="J36" s="676">
        <f t="shared" si="5"/>
        <v>0</v>
      </c>
      <c r="K36" s="676">
        <f t="shared" si="5"/>
        <v>0</v>
      </c>
      <c r="L36" s="676">
        <f t="shared" si="5"/>
        <v>0</v>
      </c>
      <c r="M36" s="676">
        <f t="shared" si="5"/>
        <v>0</v>
      </c>
      <c r="N36" s="676">
        <f t="shared" si="5"/>
        <v>0</v>
      </c>
      <c r="O36" s="676">
        <f t="shared" si="5"/>
        <v>0</v>
      </c>
      <c r="P36" s="677">
        <f t="shared" si="5"/>
        <v>0</v>
      </c>
      <c r="Q36" s="924">
        <f>M21-SUM(C36:P36)</f>
        <v>0</v>
      </c>
      <c r="R36" s="655"/>
      <c r="S36" s="655"/>
    </row>
    <row r="37" spans="2:19" ht="15" thickBot="1">
      <c r="B37" s="926" t="s">
        <v>837</v>
      </c>
      <c r="C37" s="675">
        <f>SUM(C34:C36)</f>
        <v>0</v>
      </c>
      <c r="D37" s="675">
        <f>SUM(D34:D36)</f>
        <v>0</v>
      </c>
      <c r="E37" s="675">
        <f>SUM(E34:E36)</f>
        <v>0</v>
      </c>
      <c r="F37" s="676">
        <f t="shared" ref="F37:P37" si="6">SUM(F34:F36)</f>
        <v>0</v>
      </c>
      <c r="G37" s="676">
        <f t="shared" si="6"/>
        <v>0</v>
      </c>
      <c r="H37" s="676">
        <f t="shared" si="6"/>
        <v>0</v>
      </c>
      <c r="I37" s="676">
        <f t="shared" si="6"/>
        <v>0</v>
      </c>
      <c r="J37" s="676">
        <f t="shared" si="6"/>
        <v>0</v>
      </c>
      <c r="K37" s="676">
        <f t="shared" si="6"/>
        <v>0</v>
      </c>
      <c r="L37" s="676">
        <f t="shared" si="6"/>
        <v>0</v>
      </c>
      <c r="M37" s="676">
        <f t="shared" si="6"/>
        <v>0</v>
      </c>
      <c r="N37" s="676">
        <f t="shared" si="6"/>
        <v>0</v>
      </c>
      <c r="O37" s="676">
        <f t="shared" si="6"/>
        <v>0</v>
      </c>
      <c r="P37" s="677">
        <f t="shared" si="6"/>
        <v>0</v>
      </c>
      <c r="Q37" s="924">
        <f>M22-SUM(C37:P37)</f>
        <v>0</v>
      </c>
      <c r="R37" s="655"/>
      <c r="S37" s="655"/>
    </row>
    <row r="38" spans="2:19">
      <c r="B38" s="657"/>
      <c r="C38" s="660"/>
      <c r="D38" s="655"/>
      <c r="E38" s="660"/>
      <c r="F38" s="655"/>
      <c r="G38" s="655"/>
      <c r="H38" s="655"/>
      <c r="I38" s="655"/>
      <c r="J38" s="655"/>
      <c r="K38" s="655"/>
      <c r="L38" s="655"/>
      <c r="M38" s="655"/>
      <c r="N38" s="655"/>
      <c r="O38" s="655"/>
      <c r="P38" s="655"/>
      <c r="Q38" s="655"/>
      <c r="R38" s="655"/>
    </row>
  </sheetData>
  <mergeCells count="2">
    <mergeCell ref="C27:O27"/>
    <mergeCell ref="D33:O33"/>
  </mergeCells>
  <phoneticPr fontId="2" type="noConversion"/>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X40"/>
  <sheetViews>
    <sheetView zoomScale="80" zoomScaleNormal="80" workbookViewId="0">
      <pane ySplit="5" topLeftCell="A6" activePane="bottomLeft" state="frozen"/>
      <selection pane="bottomLeft" activeCell="K6" sqref="K6:K27"/>
    </sheetView>
  </sheetViews>
  <sheetFormatPr defaultRowHeight="13.5" outlineLevelCol="1"/>
  <cols>
    <col min="1" max="1" width="3" style="445" customWidth="1"/>
    <col min="2" max="2" width="9" style="445"/>
    <col min="3" max="3" width="18.125" style="445" customWidth="1"/>
    <col min="4" max="4" width="12.25" style="445" customWidth="1"/>
    <col min="5" max="5" width="9.25" style="445" customWidth="1"/>
    <col min="6" max="6" width="12.125" style="445" customWidth="1"/>
    <col min="7" max="7" width="9.25" style="445" customWidth="1"/>
    <col min="8" max="8" width="11.25" style="445" customWidth="1"/>
    <col min="9" max="9" width="11.5" style="445" customWidth="1"/>
    <col min="10" max="10" width="12.125" style="445" customWidth="1"/>
    <col min="11" max="11" width="5.625" style="445" customWidth="1"/>
    <col min="12" max="12" width="10.375" style="445" customWidth="1"/>
    <col min="13" max="13" width="9.5" style="445" customWidth="1"/>
    <col min="14" max="14" width="12.75" style="445" customWidth="1"/>
    <col min="15" max="15" width="9.5" style="445" customWidth="1"/>
    <col min="16" max="16" width="13.875" style="445" customWidth="1"/>
    <col min="17" max="17" width="9.25" style="445" customWidth="1"/>
    <col min="18" max="18" width="8.625" style="445" customWidth="1"/>
    <col min="19" max="19" width="8.125" style="445" customWidth="1"/>
    <col min="20" max="20" width="14.25" style="445" customWidth="1" outlineLevel="1"/>
    <col min="21" max="21" width="15.375" style="445" customWidth="1" outlineLevel="1"/>
    <col min="22" max="22" width="16.75" style="445" customWidth="1" outlineLevel="1"/>
    <col min="23" max="23" width="7.25" style="445" customWidth="1"/>
    <col min="24" max="16384" width="9" style="445"/>
  </cols>
  <sheetData>
    <row r="2" spans="2:23" ht="24.75">
      <c r="C2" s="1268" t="s">
        <v>584</v>
      </c>
      <c r="D2" s="1268"/>
      <c r="E2" s="1268"/>
      <c r="F2" s="1268"/>
      <c r="G2" s="1268"/>
      <c r="H2" s="1268"/>
      <c r="I2" s="1268"/>
      <c r="J2" s="1268"/>
      <c r="L2" s="1269" t="s">
        <v>583</v>
      </c>
      <c r="M2" s="1269"/>
      <c r="N2" s="1269"/>
      <c r="O2" s="1269"/>
      <c r="P2" s="1269"/>
      <c r="Q2" s="1269"/>
      <c r="R2" s="1269"/>
      <c r="S2" s="1269"/>
      <c r="T2" s="1269"/>
      <c r="U2" s="1269"/>
      <c r="V2" s="1269"/>
      <c r="W2" s="1269"/>
    </row>
    <row r="3" spans="2:23" ht="18" thickBot="1">
      <c r="B3" s="446" t="s">
        <v>610</v>
      </c>
      <c r="C3" s="447"/>
      <c r="D3" s="447"/>
      <c r="E3" s="447"/>
      <c r="F3" s="447"/>
      <c r="G3" s="447"/>
      <c r="I3" s="1270" t="s">
        <v>582</v>
      </c>
      <c r="J3" s="1270"/>
      <c r="L3" s="448" t="s">
        <v>581</v>
      </c>
      <c r="M3" s="449"/>
      <c r="N3" s="449"/>
      <c r="T3" s="1258"/>
      <c r="U3" s="1259"/>
      <c r="V3" s="1259"/>
    </row>
    <row r="4" spans="2:23" ht="69" customHeight="1">
      <c r="B4" s="1271" t="s">
        <v>573</v>
      </c>
      <c r="C4" s="1272"/>
      <c r="D4" s="450" t="s">
        <v>580</v>
      </c>
      <c r="E4" s="451" t="s">
        <v>579</v>
      </c>
      <c r="F4" s="450" t="s">
        <v>578</v>
      </c>
      <c r="G4" s="451" t="s">
        <v>577</v>
      </c>
      <c r="H4" s="452" t="s">
        <v>576</v>
      </c>
      <c r="I4" s="453" t="s">
        <v>575</v>
      </c>
      <c r="J4" s="454" t="s">
        <v>574</v>
      </c>
      <c r="K4" s="455"/>
      <c r="L4" s="1271" t="s">
        <v>573</v>
      </c>
      <c r="M4" s="1272"/>
      <c r="N4" s="456" t="s">
        <v>572</v>
      </c>
      <c r="O4" s="451" t="s">
        <v>571</v>
      </c>
      <c r="P4" s="456" t="s">
        <v>570</v>
      </c>
      <c r="Q4" s="451" t="s">
        <v>569</v>
      </c>
      <c r="R4" s="457" t="s">
        <v>568</v>
      </c>
      <c r="S4" s="458" t="s">
        <v>348</v>
      </c>
      <c r="T4" s="459" t="s">
        <v>567</v>
      </c>
      <c r="U4" s="460" t="s">
        <v>566</v>
      </c>
      <c r="V4" s="461" t="s">
        <v>565</v>
      </c>
    </row>
    <row r="5" spans="2:23" ht="21" customHeight="1" thickBot="1">
      <c r="B5" s="1273"/>
      <c r="C5" s="1274"/>
      <c r="D5" s="462" t="s">
        <v>561</v>
      </c>
      <c r="E5" s="463" t="s">
        <v>560</v>
      </c>
      <c r="F5" s="462" t="s">
        <v>559</v>
      </c>
      <c r="G5" s="463" t="s">
        <v>558</v>
      </c>
      <c r="H5" s="464" t="s">
        <v>564</v>
      </c>
      <c r="I5" s="465" t="s">
        <v>563</v>
      </c>
      <c r="J5" s="466" t="s">
        <v>562</v>
      </c>
      <c r="K5" s="455"/>
      <c r="L5" s="1273"/>
      <c r="M5" s="1274"/>
      <c r="N5" s="462" t="s">
        <v>561</v>
      </c>
      <c r="O5" s="463" t="s">
        <v>560</v>
      </c>
      <c r="P5" s="462" t="s">
        <v>559</v>
      </c>
      <c r="Q5" s="463" t="s">
        <v>558</v>
      </c>
      <c r="R5" s="467" t="s">
        <v>557</v>
      </c>
      <c r="S5" s="468" t="s">
        <v>556</v>
      </c>
      <c r="T5" s="469" t="s">
        <v>555</v>
      </c>
      <c r="U5" s="470" t="s">
        <v>554</v>
      </c>
      <c r="V5" s="471" t="s">
        <v>553</v>
      </c>
    </row>
    <row r="6" spans="2:23" ht="17.25" customHeight="1">
      <c r="B6" s="1261" t="s">
        <v>552</v>
      </c>
      <c r="C6" s="472" t="s">
        <v>551</v>
      </c>
      <c r="D6" s="473">
        <f>'2.5 利润执行表（出售）'!P14</f>
        <v>0</v>
      </c>
      <c r="E6" s="451"/>
      <c r="F6" s="473">
        <f>'2.5 利润执行表（出售）'!W14</f>
        <v>0</v>
      </c>
      <c r="G6" s="451"/>
      <c r="H6" s="452"/>
      <c r="I6" s="474">
        <f t="shared" ref="I6:I12" si="0">F6-D6</f>
        <v>0</v>
      </c>
      <c r="J6" s="475" t="str">
        <f t="shared" ref="J6:J27" si="1">IFERROR(I6/D6,"-")</f>
        <v>-</v>
      </c>
      <c r="K6" s="1264"/>
      <c r="L6" s="1261" t="s">
        <v>550</v>
      </c>
      <c r="M6" s="472" t="s">
        <v>549</v>
      </c>
      <c r="N6" s="476">
        <f t="shared" ref="N6:N12" si="2">D6</f>
        <v>0</v>
      </c>
      <c r="O6" s="477" t="str">
        <f>IF(N6=0,"-",N6/$N$13)</f>
        <v>-</v>
      </c>
      <c r="P6" s="476">
        <f t="shared" ref="P6:P12" si="3">F6</f>
        <v>0</v>
      </c>
      <c r="Q6" s="477" t="str">
        <f>IF(P6=0,"-",P6/$P$13)</f>
        <v>-</v>
      </c>
      <c r="R6" s="478" t="str">
        <f>IFERROR(Q6-O6,"-")</f>
        <v>-</v>
      </c>
      <c r="S6" s="479" t="str">
        <f t="shared" ref="S6:S37" si="4">IFERROR(T6/N6,"-")</f>
        <v>-</v>
      </c>
      <c r="T6" s="480">
        <f t="shared" ref="T6:T37" si="5">P6-N6</f>
        <v>0</v>
      </c>
      <c r="U6" s="481"/>
      <c r="V6" s="482"/>
    </row>
    <row r="7" spans="2:23" ht="17.25" customHeight="1">
      <c r="B7" s="1262"/>
      <c r="C7" s="483" t="s">
        <v>548</v>
      </c>
      <c r="D7" s="484">
        <f>'2.5 利润执行表（出售）'!P15</f>
        <v>0</v>
      </c>
      <c r="E7" s="485"/>
      <c r="F7" s="484">
        <f>'2.5 利润执行表（出售）'!W15</f>
        <v>0</v>
      </c>
      <c r="G7" s="485"/>
      <c r="H7" s="486"/>
      <c r="I7" s="487">
        <f t="shared" si="0"/>
        <v>0</v>
      </c>
      <c r="J7" s="488" t="str">
        <f t="shared" si="1"/>
        <v>-</v>
      </c>
      <c r="K7" s="1264"/>
      <c r="L7" s="1262"/>
      <c r="M7" s="483" t="s">
        <v>548</v>
      </c>
      <c r="N7" s="489">
        <f t="shared" si="2"/>
        <v>0</v>
      </c>
      <c r="O7" s="490" t="str">
        <f>IF(N7=0,"-",N7/$N$13)</f>
        <v>-</v>
      </c>
      <c r="P7" s="489">
        <f t="shared" si="3"/>
        <v>0</v>
      </c>
      <c r="Q7" s="491" t="str">
        <f>IF(P7=0,"-",P7/$P$13)</f>
        <v>-</v>
      </c>
      <c r="R7" s="492" t="str">
        <f>IFERROR(Q7-O7,"-")</f>
        <v>-</v>
      </c>
      <c r="S7" s="493" t="str">
        <f t="shared" si="4"/>
        <v>-</v>
      </c>
      <c r="T7" s="494">
        <f t="shared" si="5"/>
        <v>0</v>
      </c>
      <c r="U7" s="495"/>
      <c r="V7" s="496"/>
    </row>
    <row r="8" spans="2:23" ht="17.25" customHeight="1">
      <c r="B8" s="1262"/>
      <c r="C8" s="483" t="s">
        <v>547</v>
      </c>
      <c r="D8" s="484">
        <f>'2.5 利润执行表（出售）'!P16</f>
        <v>0</v>
      </c>
      <c r="E8" s="485"/>
      <c r="F8" s="484">
        <f>'2.5 利润执行表（出售）'!W16</f>
        <v>0</v>
      </c>
      <c r="G8" s="485"/>
      <c r="H8" s="486"/>
      <c r="I8" s="487">
        <f t="shared" si="0"/>
        <v>0</v>
      </c>
      <c r="J8" s="488" t="str">
        <f t="shared" si="1"/>
        <v>-</v>
      </c>
      <c r="K8" s="1264"/>
      <c r="L8" s="1262"/>
      <c r="M8" s="483" t="s">
        <v>547</v>
      </c>
      <c r="N8" s="489">
        <f t="shared" si="2"/>
        <v>0</v>
      </c>
      <c r="O8" s="490" t="str">
        <f>IF(N8=0,"-",N8/$N$13)</f>
        <v>-</v>
      </c>
      <c r="P8" s="489">
        <f t="shared" si="3"/>
        <v>0</v>
      </c>
      <c r="Q8" s="491" t="str">
        <f>IF(P8=0,"-",P8/$P$13)</f>
        <v>-</v>
      </c>
      <c r="R8" s="492" t="str">
        <f>IFERROR(Q8-O8,"-")</f>
        <v>-</v>
      </c>
      <c r="S8" s="493" t="str">
        <f t="shared" si="4"/>
        <v>-</v>
      </c>
      <c r="T8" s="494">
        <f t="shared" si="5"/>
        <v>0</v>
      </c>
      <c r="U8" s="495"/>
      <c r="V8" s="496"/>
    </row>
    <row r="9" spans="2:23" ht="17.25" customHeight="1">
      <c r="B9" s="1262"/>
      <c r="C9" s="483" t="s">
        <v>546</v>
      </c>
      <c r="D9" s="484">
        <f>'2.5 利润执行表（出售）'!P17</f>
        <v>0</v>
      </c>
      <c r="E9" s="485"/>
      <c r="F9" s="484">
        <f>'2.5 利润执行表（出售）'!W17</f>
        <v>0</v>
      </c>
      <c r="G9" s="485"/>
      <c r="H9" s="486"/>
      <c r="I9" s="487">
        <f t="shared" si="0"/>
        <v>0</v>
      </c>
      <c r="J9" s="488" t="str">
        <f t="shared" si="1"/>
        <v>-</v>
      </c>
      <c r="K9" s="1264"/>
      <c r="L9" s="1262"/>
      <c r="M9" s="483" t="s">
        <v>546</v>
      </c>
      <c r="N9" s="489">
        <f t="shared" si="2"/>
        <v>0</v>
      </c>
      <c r="O9" s="490" t="str">
        <f>IF(N9=0,"-",N9/$N$13)</f>
        <v>-</v>
      </c>
      <c r="P9" s="489">
        <f t="shared" si="3"/>
        <v>0</v>
      </c>
      <c r="Q9" s="491" t="str">
        <f>IF(P9=0,"-",P9/$P$13)</f>
        <v>-</v>
      </c>
      <c r="R9" s="492" t="str">
        <f>IFERROR(Q9-O9,"-")</f>
        <v>-</v>
      </c>
      <c r="S9" s="493" t="str">
        <f t="shared" si="4"/>
        <v>-</v>
      </c>
      <c r="T9" s="494">
        <f t="shared" si="5"/>
        <v>0</v>
      </c>
      <c r="U9" s="495"/>
      <c r="V9" s="496"/>
    </row>
    <row r="10" spans="2:23" ht="17.25" customHeight="1">
      <c r="B10" s="1262"/>
      <c r="C10" s="483" t="s">
        <v>545</v>
      </c>
      <c r="D10" s="484">
        <f>'2.5 利润执行表（出售）'!P18</f>
        <v>0</v>
      </c>
      <c r="E10" s="485"/>
      <c r="F10" s="484">
        <f>'2.5 利润执行表（出售）'!W18</f>
        <v>0</v>
      </c>
      <c r="G10" s="485"/>
      <c r="H10" s="486"/>
      <c r="I10" s="487">
        <f t="shared" si="0"/>
        <v>0</v>
      </c>
      <c r="J10" s="488" t="str">
        <f t="shared" si="1"/>
        <v>-</v>
      </c>
      <c r="K10" s="1264"/>
      <c r="L10" s="1262"/>
      <c r="M10" s="483" t="s">
        <v>545</v>
      </c>
      <c r="N10" s="489">
        <f t="shared" si="2"/>
        <v>0</v>
      </c>
      <c r="O10" s="490" t="str">
        <f>IF(N10=0,"-",N10/$N$13)</f>
        <v>-</v>
      </c>
      <c r="P10" s="489">
        <f t="shared" si="3"/>
        <v>0</v>
      </c>
      <c r="Q10" s="491" t="str">
        <f>IF(P10=0,"-",P10/$P$13)</f>
        <v>-</v>
      </c>
      <c r="R10" s="492" t="str">
        <f>IFERROR(Q10-O10,"-")</f>
        <v>-</v>
      </c>
      <c r="S10" s="493" t="str">
        <f t="shared" si="4"/>
        <v>-</v>
      </c>
      <c r="T10" s="494">
        <f t="shared" si="5"/>
        <v>0</v>
      </c>
      <c r="U10" s="495"/>
      <c r="V10" s="496"/>
    </row>
    <row r="11" spans="2:23" ht="17.25" customHeight="1">
      <c r="B11" s="1262"/>
      <c r="C11" s="483" t="s">
        <v>544</v>
      </c>
      <c r="D11" s="484">
        <f>'2.5 利润执行表（出售）'!P19</f>
        <v>0</v>
      </c>
      <c r="E11" s="485"/>
      <c r="F11" s="484">
        <f>'2.5 利润执行表（出售）'!W19</f>
        <v>0</v>
      </c>
      <c r="G11" s="485"/>
      <c r="H11" s="486"/>
      <c r="I11" s="487">
        <f t="shared" si="0"/>
        <v>0</v>
      </c>
      <c r="J11" s="488" t="str">
        <f t="shared" si="1"/>
        <v>-</v>
      </c>
      <c r="K11" s="1264"/>
      <c r="L11" s="1262"/>
      <c r="M11" s="483" t="s">
        <v>544</v>
      </c>
      <c r="N11" s="489">
        <f t="shared" si="2"/>
        <v>0</v>
      </c>
      <c r="O11" s="490" t="str">
        <f t="shared" ref="O11:O12" si="6">IF(N11=0,"-",N11/$N$13)</f>
        <v>-</v>
      </c>
      <c r="P11" s="489">
        <f t="shared" si="3"/>
        <v>0</v>
      </c>
      <c r="Q11" s="485"/>
      <c r="R11" s="497"/>
      <c r="S11" s="498" t="str">
        <f t="shared" si="4"/>
        <v>-</v>
      </c>
      <c r="T11" s="494">
        <f t="shared" si="5"/>
        <v>0</v>
      </c>
      <c r="U11" s="495"/>
      <c r="V11" s="496"/>
    </row>
    <row r="12" spans="2:23" ht="17.25" customHeight="1" thickBot="1">
      <c r="B12" s="1262"/>
      <c r="C12" s="483" t="s">
        <v>543</v>
      </c>
      <c r="D12" s="484"/>
      <c r="E12" s="485"/>
      <c r="F12" s="484"/>
      <c r="G12" s="485"/>
      <c r="H12" s="486"/>
      <c r="I12" s="487">
        <f t="shared" si="0"/>
        <v>0</v>
      </c>
      <c r="J12" s="488" t="str">
        <f t="shared" si="1"/>
        <v>-</v>
      </c>
      <c r="K12" s="1264"/>
      <c r="L12" s="1262"/>
      <c r="M12" s="499" t="s">
        <v>543</v>
      </c>
      <c r="N12" s="500">
        <f t="shared" si="2"/>
        <v>0</v>
      </c>
      <c r="O12" s="490" t="str">
        <f t="shared" si="6"/>
        <v>-</v>
      </c>
      <c r="P12" s="500">
        <f t="shared" si="3"/>
        <v>0</v>
      </c>
      <c r="Q12" s="501"/>
      <c r="R12" s="502"/>
      <c r="S12" s="503" t="str">
        <f t="shared" si="4"/>
        <v>-</v>
      </c>
      <c r="T12" s="504">
        <f t="shared" si="5"/>
        <v>0</v>
      </c>
      <c r="U12" s="505"/>
      <c r="V12" s="506"/>
    </row>
    <row r="13" spans="2:23" ht="17.25" customHeight="1" thickBot="1">
      <c r="B13" s="1263"/>
      <c r="C13" s="507" t="s">
        <v>542</v>
      </c>
      <c r="D13" s="508">
        <f>SUM(D6:D10)</f>
        <v>0</v>
      </c>
      <c r="E13" s="463"/>
      <c r="F13" s="508">
        <f>SUM(F6:F10)</f>
        <v>0</v>
      </c>
      <c r="G13" s="463"/>
      <c r="H13" s="464"/>
      <c r="I13" s="465">
        <f>SUM(I6:I10)</f>
        <v>0</v>
      </c>
      <c r="J13" s="509" t="str">
        <f t="shared" si="1"/>
        <v>-</v>
      </c>
      <c r="K13" s="1264"/>
      <c r="L13" s="1263"/>
      <c r="M13" s="510" t="s">
        <v>542</v>
      </c>
      <c r="N13" s="591">
        <f>SUM(N6:N10)</f>
        <v>0</v>
      </c>
      <c r="O13" s="511">
        <f>SUM(O6:O12)</f>
        <v>0</v>
      </c>
      <c r="P13" s="591">
        <f>SUM(P6:P10)</f>
        <v>0</v>
      </c>
      <c r="Q13" s="512" t="e">
        <f>P13/P$13</f>
        <v>#DIV/0!</v>
      </c>
      <c r="R13" s="513">
        <f>SUM(R6:R10)</f>
        <v>0</v>
      </c>
      <c r="S13" s="514" t="str">
        <f t="shared" si="4"/>
        <v>-</v>
      </c>
      <c r="T13" s="515">
        <f t="shared" si="5"/>
        <v>0</v>
      </c>
      <c r="U13" s="516"/>
      <c r="V13" s="517"/>
      <c r="W13" s="518"/>
    </row>
    <row r="14" spans="2:23" ht="17.25" customHeight="1">
      <c r="B14" s="1261" t="s">
        <v>541</v>
      </c>
      <c r="C14" s="472" t="s">
        <v>0</v>
      </c>
      <c r="D14" s="473">
        <f>'2.5 利润执行表（出售）'!P22</f>
        <v>0</v>
      </c>
      <c r="E14" s="451"/>
      <c r="F14" s="473">
        <f>'2.5 利润执行表（出售）'!W22</f>
        <v>0</v>
      </c>
      <c r="G14" s="451"/>
      <c r="H14" s="452"/>
      <c r="I14" s="519">
        <f t="shared" ref="I14:I37" si="7">F14-D14</f>
        <v>0</v>
      </c>
      <c r="J14" s="475" t="str">
        <f t="shared" si="1"/>
        <v>-</v>
      </c>
      <c r="K14" s="1264"/>
      <c r="L14" s="1261" t="s">
        <v>540</v>
      </c>
      <c r="M14" s="472" t="s">
        <v>0</v>
      </c>
      <c r="N14" s="520">
        <f t="shared" ref="N14:N20" si="8">D6*D14</f>
        <v>0</v>
      </c>
      <c r="O14" s="477" t="str">
        <f t="shared" ref="O14:O20" si="9">IF(N14=0,"-",N14/$N$21)</f>
        <v>-</v>
      </c>
      <c r="P14" s="520">
        <f t="shared" ref="P14:P20" si="10">F6*F14</f>
        <v>0</v>
      </c>
      <c r="Q14" s="477" t="str">
        <f t="shared" ref="Q14:Q20" si="11">IF(P14=0,"-",P14/$P$21)</f>
        <v>-</v>
      </c>
      <c r="R14" s="478" t="str">
        <f t="shared" ref="R14:R20" si="12">IFERROR(Q14-O14,"-")</f>
        <v>-</v>
      </c>
      <c r="S14" s="479" t="str">
        <f t="shared" si="4"/>
        <v>-</v>
      </c>
      <c r="T14" s="521">
        <f t="shared" si="5"/>
        <v>0</v>
      </c>
      <c r="U14" s="522">
        <f t="shared" ref="U14:U20" si="13">(F6-D6)*D14</f>
        <v>0</v>
      </c>
      <c r="V14" s="523">
        <f t="shared" ref="V14:V20" si="14">(F14-D14)*F6</f>
        <v>0</v>
      </c>
    </row>
    <row r="15" spans="2:23" ht="17.25" customHeight="1">
      <c r="B15" s="1262"/>
      <c r="C15" s="483" t="s">
        <v>1</v>
      </c>
      <c r="D15" s="484">
        <f>'2.5 利润执行表（出售）'!P23</f>
        <v>0</v>
      </c>
      <c r="E15" s="485"/>
      <c r="F15" s="484">
        <f>'2.5 利润执行表（出售）'!W23</f>
        <v>0</v>
      </c>
      <c r="G15" s="485"/>
      <c r="H15" s="486"/>
      <c r="I15" s="524">
        <f t="shared" si="7"/>
        <v>0</v>
      </c>
      <c r="J15" s="488" t="str">
        <f t="shared" si="1"/>
        <v>-</v>
      </c>
      <c r="K15" s="1264"/>
      <c r="L15" s="1262"/>
      <c r="M15" s="483" t="s">
        <v>1</v>
      </c>
      <c r="N15" s="525">
        <f t="shared" si="8"/>
        <v>0</v>
      </c>
      <c r="O15" s="491" t="str">
        <f t="shared" si="9"/>
        <v>-</v>
      </c>
      <c r="P15" s="525">
        <f t="shared" si="10"/>
        <v>0</v>
      </c>
      <c r="Q15" s="491" t="str">
        <f t="shared" si="11"/>
        <v>-</v>
      </c>
      <c r="R15" s="492" t="str">
        <f t="shared" si="12"/>
        <v>-</v>
      </c>
      <c r="S15" s="493" t="str">
        <f t="shared" si="4"/>
        <v>-</v>
      </c>
      <c r="T15" s="494">
        <f t="shared" si="5"/>
        <v>0</v>
      </c>
      <c r="U15" s="526">
        <f t="shared" si="13"/>
        <v>0</v>
      </c>
      <c r="V15" s="527">
        <f t="shared" si="14"/>
        <v>0</v>
      </c>
    </row>
    <row r="16" spans="2:23" ht="17.25" customHeight="1">
      <c r="B16" s="1262"/>
      <c r="C16" s="483" t="s">
        <v>2</v>
      </c>
      <c r="D16" s="484">
        <f>'2.5 利润执行表（出售）'!P24</f>
        <v>0</v>
      </c>
      <c r="E16" s="485"/>
      <c r="F16" s="484">
        <f>'2.5 利润执行表（出售）'!W24</f>
        <v>0</v>
      </c>
      <c r="G16" s="485"/>
      <c r="H16" s="486"/>
      <c r="I16" s="524">
        <f t="shared" si="7"/>
        <v>0</v>
      </c>
      <c r="J16" s="488" t="str">
        <f t="shared" si="1"/>
        <v>-</v>
      </c>
      <c r="K16" s="1264"/>
      <c r="L16" s="1262"/>
      <c r="M16" s="483" t="s">
        <v>2</v>
      </c>
      <c r="N16" s="525">
        <f t="shared" si="8"/>
        <v>0</v>
      </c>
      <c r="O16" s="491" t="str">
        <f t="shared" si="9"/>
        <v>-</v>
      </c>
      <c r="P16" s="525">
        <f t="shared" si="10"/>
        <v>0</v>
      </c>
      <c r="Q16" s="491" t="str">
        <f t="shared" si="11"/>
        <v>-</v>
      </c>
      <c r="R16" s="492" t="str">
        <f t="shared" si="12"/>
        <v>-</v>
      </c>
      <c r="S16" s="493" t="str">
        <f t="shared" si="4"/>
        <v>-</v>
      </c>
      <c r="T16" s="494">
        <f t="shared" si="5"/>
        <v>0</v>
      </c>
      <c r="U16" s="526">
        <f t="shared" si="13"/>
        <v>0</v>
      </c>
      <c r="V16" s="527">
        <f t="shared" si="14"/>
        <v>0</v>
      </c>
    </row>
    <row r="17" spans="2:24" ht="17.25" customHeight="1">
      <c r="B17" s="1262"/>
      <c r="C17" s="483" t="s">
        <v>3</v>
      </c>
      <c r="D17" s="484">
        <f>'2.5 利润执行表（出售）'!P25</f>
        <v>0</v>
      </c>
      <c r="E17" s="485"/>
      <c r="F17" s="484">
        <f>'2.5 利润执行表（出售）'!W25</f>
        <v>0</v>
      </c>
      <c r="G17" s="485"/>
      <c r="H17" s="486"/>
      <c r="I17" s="524">
        <f t="shared" si="7"/>
        <v>0</v>
      </c>
      <c r="J17" s="488" t="str">
        <f t="shared" si="1"/>
        <v>-</v>
      </c>
      <c r="K17" s="1264"/>
      <c r="L17" s="1262"/>
      <c r="M17" s="483" t="s">
        <v>3</v>
      </c>
      <c r="N17" s="525">
        <f t="shared" si="8"/>
        <v>0</v>
      </c>
      <c r="O17" s="491" t="str">
        <f t="shared" si="9"/>
        <v>-</v>
      </c>
      <c r="P17" s="525">
        <f t="shared" si="10"/>
        <v>0</v>
      </c>
      <c r="Q17" s="491" t="str">
        <f t="shared" si="11"/>
        <v>-</v>
      </c>
      <c r="R17" s="492" t="str">
        <f t="shared" si="12"/>
        <v>-</v>
      </c>
      <c r="S17" s="493" t="str">
        <f t="shared" si="4"/>
        <v>-</v>
      </c>
      <c r="T17" s="494">
        <f t="shared" si="5"/>
        <v>0</v>
      </c>
      <c r="U17" s="526">
        <f t="shared" si="13"/>
        <v>0</v>
      </c>
      <c r="V17" s="527">
        <f t="shared" si="14"/>
        <v>0</v>
      </c>
    </row>
    <row r="18" spans="2:24" ht="17.25" customHeight="1">
      <c r="B18" s="1262"/>
      <c r="C18" s="483" t="s">
        <v>4</v>
      </c>
      <c r="D18" s="484">
        <f>'2.5 利润执行表（出售）'!P26</f>
        <v>0</v>
      </c>
      <c r="E18" s="485"/>
      <c r="F18" s="484">
        <f>'2.5 利润执行表（出售）'!W26</f>
        <v>0</v>
      </c>
      <c r="G18" s="485"/>
      <c r="H18" s="486"/>
      <c r="I18" s="524">
        <f t="shared" si="7"/>
        <v>0</v>
      </c>
      <c r="J18" s="488" t="str">
        <f t="shared" si="1"/>
        <v>-</v>
      </c>
      <c r="K18" s="1264"/>
      <c r="L18" s="1262"/>
      <c r="M18" s="483" t="s">
        <v>4</v>
      </c>
      <c r="N18" s="525">
        <f t="shared" si="8"/>
        <v>0</v>
      </c>
      <c r="O18" s="491" t="str">
        <f t="shared" si="9"/>
        <v>-</v>
      </c>
      <c r="P18" s="525">
        <f t="shared" si="10"/>
        <v>0</v>
      </c>
      <c r="Q18" s="491" t="str">
        <f t="shared" si="11"/>
        <v>-</v>
      </c>
      <c r="R18" s="492" t="str">
        <f t="shared" si="12"/>
        <v>-</v>
      </c>
      <c r="S18" s="493" t="str">
        <f t="shared" si="4"/>
        <v>-</v>
      </c>
      <c r="T18" s="494">
        <f t="shared" si="5"/>
        <v>0</v>
      </c>
      <c r="U18" s="526">
        <f t="shared" si="13"/>
        <v>0</v>
      </c>
      <c r="V18" s="527">
        <f t="shared" si="14"/>
        <v>0</v>
      </c>
    </row>
    <row r="19" spans="2:24" ht="17.25" customHeight="1">
      <c r="B19" s="1262"/>
      <c r="C19" s="483" t="s">
        <v>349</v>
      </c>
      <c r="D19" s="484">
        <f>'2.5 利润执行表（出售）'!P27</f>
        <v>0</v>
      </c>
      <c r="E19" s="485"/>
      <c r="F19" s="484">
        <f>'2.5 利润执行表（出售）'!W27</f>
        <v>0</v>
      </c>
      <c r="G19" s="485"/>
      <c r="H19" s="486"/>
      <c r="I19" s="524">
        <f t="shared" si="7"/>
        <v>0</v>
      </c>
      <c r="J19" s="488" t="str">
        <f t="shared" si="1"/>
        <v>-</v>
      </c>
      <c r="K19" s="1264"/>
      <c r="L19" s="1262"/>
      <c r="M19" s="483" t="s">
        <v>349</v>
      </c>
      <c r="N19" s="525">
        <f t="shared" si="8"/>
        <v>0</v>
      </c>
      <c r="O19" s="491" t="str">
        <f t="shared" si="9"/>
        <v>-</v>
      </c>
      <c r="P19" s="525">
        <f t="shared" si="10"/>
        <v>0</v>
      </c>
      <c r="Q19" s="491" t="str">
        <f t="shared" si="11"/>
        <v>-</v>
      </c>
      <c r="R19" s="492" t="str">
        <f t="shared" si="12"/>
        <v>-</v>
      </c>
      <c r="S19" s="493" t="str">
        <f t="shared" si="4"/>
        <v>-</v>
      </c>
      <c r="T19" s="494">
        <f t="shared" si="5"/>
        <v>0</v>
      </c>
      <c r="U19" s="526">
        <f t="shared" si="13"/>
        <v>0</v>
      </c>
      <c r="V19" s="527">
        <f t="shared" si="14"/>
        <v>0</v>
      </c>
    </row>
    <row r="20" spans="2:24" ht="17.25" customHeight="1" thickBot="1">
      <c r="B20" s="1263"/>
      <c r="C20" s="507" t="s">
        <v>5</v>
      </c>
      <c r="D20" s="528"/>
      <c r="E20" s="463"/>
      <c r="F20" s="528"/>
      <c r="G20" s="463"/>
      <c r="H20" s="464"/>
      <c r="I20" s="529">
        <f t="shared" si="7"/>
        <v>0</v>
      </c>
      <c r="J20" s="509" t="str">
        <f t="shared" si="1"/>
        <v>-</v>
      </c>
      <c r="K20" s="1264"/>
      <c r="L20" s="1262"/>
      <c r="M20" s="507" t="s">
        <v>5</v>
      </c>
      <c r="N20" s="530">
        <f t="shared" si="8"/>
        <v>0</v>
      </c>
      <c r="O20" s="531" t="str">
        <f t="shared" si="9"/>
        <v>-</v>
      </c>
      <c r="P20" s="530">
        <f t="shared" si="10"/>
        <v>0</v>
      </c>
      <c r="Q20" s="531" t="str">
        <f t="shared" si="11"/>
        <v>-</v>
      </c>
      <c r="R20" s="532" t="str">
        <f t="shared" si="12"/>
        <v>-</v>
      </c>
      <c r="S20" s="533" t="str">
        <f t="shared" si="4"/>
        <v>-</v>
      </c>
      <c r="T20" s="504">
        <f t="shared" si="5"/>
        <v>0</v>
      </c>
      <c r="U20" s="534">
        <f t="shared" si="13"/>
        <v>0</v>
      </c>
      <c r="V20" s="535">
        <f t="shared" si="14"/>
        <v>0</v>
      </c>
    </row>
    <row r="21" spans="2:24" ht="17.25" customHeight="1" thickBot="1">
      <c r="B21" s="1265" t="s">
        <v>539</v>
      </c>
      <c r="C21" s="536" t="s">
        <v>0</v>
      </c>
      <c r="D21" s="473">
        <f>'2.5 利润执行表（出售）'!P30</f>
        <v>0</v>
      </c>
      <c r="E21" s="451"/>
      <c r="F21" s="473">
        <f>'2.5 利润执行表（出售）'!W30</f>
        <v>0</v>
      </c>
      <c r="G21" s="451"/>
      <c r="H21" s="452"/>
      <c r="I21" s="519">
        <f t="shared" si="7"/>
        <v>0</v>
      </c>
      <c r="J21" s="475" t="str">
        <f t="shared" si="1"/>
        <v>-</v>
      </c>
      <c r="K21" s="1264"/>
      <c r="L21" s="1263"/>
      <c r="M21" s="537" t="s">
        <v>536</v>
      </c>
      <c r="N21" s="538">
        <f>SUM(N14:N20)</f>
        <v>0</v>
      </c>
      <c r="O21" s="531">
        <f>SUM(O14:O20)</f>
        <v>0</v>
      </c>
      <c r="P21" s="538">
        <f>SUM(P14:P20)</f>
        <v>0</v>
      </c>
      <c r="Q21" s="531">
        <f>SUM(Q14:Q20)</f>
        <v>0</v>
      </c>
      <c r="R21" s="513">
        <f>SUM(R14:R20)</f>
        <v>0</v>
      </c>
      <c r="S21" s="514" t="str">
        <f t="shared" si="4"/>
        <v>-</v>
      </c>
      <c r="T21" s="539">
        <f t="shared" si="5"/>
        <v>0</v>
      </c>
      <c r="U21" s="540">
        <f>SUM(U14:U20)</f>
        <v>0</v>
      </c>
      <c r="V21" s="541">
        <f>SUM(V14:V20)</f>
        <v>0</v>
      </c>
      <c r="W21" s="518">
        <f>T21-U21-V21</f>
        <v>0</v>
      </c>
      <c r="X21" s="518"/>
    </row>
    <row r="22" spans="2:24" ht="17.25" customHeight="1">
      <c r="B22" s="1266"/>
      <c r="C22" s="542" t="s">
        <v>1</v>
      </c>
      <c r="D22" s="484">
        <f>'2.5 利润执行表（出售）'!P31</f>
        <v>0</v>
      </c>
      <c r="E22" s="485"/>
      <c r="F22" s="484">
        <f>'2.5 利润执行表（出售）'!W31</f>
        <v>0</v>
      </c>
      <c r="G22" s="485"/>
      <c r="H22" s="486"/>
      <c r="I22" s="524">
        <f t="shared" si="7"/>
        <v>0</v>
      </c>
      <c r="J22" s="488" t="str">
        <f t="shared" si="1"/>
        <v>-</v>
      </c>
      <c r="K22" s="1264"/>
      <c r="L22" s="1254" t="s">
        <v>538</v>
      </c>
      <c r="M22" s="543" t="s">
        <v>0</v>
      </c>
      <c r="N22" s="520">
        <f t="shared" ref="N22:N28" si="15">D6*D21</f>
        <v>0</v>
      </c>
      <c r="O22" s="477" t="str">
        <f t="shared" ref="O22:O28" si="16">IF(N22=0,"-",N22/$N$29)</f>
        <v>-</v>
      </c>
      <c r="P22" s="520">
        <f t="shared" ref="P22:P28" si="17">F6*F21</f>
        <v>0</v>
      </c>
      <c r="Q22" s="477" t="str">
        <f t="shared" ref="Q22:Q28" si="18">IF(P22=0,"-",P22/$P$29)</f>
        <v>-</v>
      </c>
      <c r="R22" s="478" t="str">
        <f t="shared" ref="R22:R28" si="19">IFERROR(Q22-O22,"-")</f>
        <v>-</v>
      </c>
      <c r="S22" s="479" t="str">
        <f t="shared" si="4"/>
        <v>-</v>
      </c>
      <c r="T22" s="521">
        <f t="shared" si="5"/>
        <v>0</v>
      </c>
      <c r="U22" s="544">
        <f t="shared" ref="U22:U28" si="20">(F6-D6)*D21</f>
        <v>0</v>
      </c>
      <c r="V22" s="523">
        <f t="shared" ref="V22:V28" si="21">(F21-D21)*F6</f>
        <v>0</v>
      </c>
    </row>
    <row r="23" spans="2:24" ht="17.25" customHeight="1">
      <c r="B23" s="1266"/>
      <c r="C23" s="542" t="s">
        <v>2</v>
      </c>
      <c r="D23" s="484">
        <f>'2.5 利润执行表（出售）'!P32</f>
        <v>0</v>
      </c>
      <c r="E23" s="485"/>
      <c r="F23" s="484">
        <f>'2.5 利润执行表（出售）'!W32</f>
        <v>0</v>
      </c>
      <c r="G23" s="485"/>
      <c r="H23" s="486"/>
      <c r="I23" s="524">
        <f t="shared" si="7"/>
        <v>0</v>
      </c>
      <c r="J23" s="488" t="str">
        <f t="shared" si="1"/>
        <v>-</v>
      </c>
      <c r="K23" s="1264"/>
      <c r="L23" s="1255"/>
      <c r="M23" s="545" t="s">
        <v>1</v>
      </c>
      <c r="N23" s="525">
        <f t="shared" si="15"/>
        <v>0</v>
      </c>
      <c r="O23" s="491" t="str">
        <f t="shared" si="16"/>
        <v>-</v>
      </c>
      <c r="P23" s="525">
        <f t="shared" si="17"/>
        <v>0</v>
      </c>
      <c r="Q23" s="491" t="str">
        <f t="shared" si="18"/>
        <v>-</v>
      </c>
      <c r="R23" s="492" t="str">
        <f t="shared" si="19"/>
        <v>-</v>
      </c>
      <c r="S23" s="493" t="str">
        <f t="shared" si="4"/>
        <v>-</v>
      </c>
      <c r="T23" s="494">
        <f t="shared" si="5"/>
        <v>0</v>
      </c>
      <c r="U23" s="526">
        <f t="shared" si="20"/>
        <v>0</v>
      </c>
      <c r="V23" s="527">
        <f t="shared" si="21"/>
        <v>0</v>
      </c>
    </row>
    <row r="24" spans="2:24" ht="17.25" customHeight="1">
      <c r="B24" s="1266"/>
      <c r="C24" s="542" t="s">
        <v>3</v>
      </c>
      <c r="D24" s="484">
        <f>'2.5 利润执行表（出售）'!P33</f>
        <v>0</v>
      </c>
      <c r="E24" s="485"/>
      <c r="F24" s="484">
        <f>'2.5 利润执行表（出售）'!W33</f>
        <v>0</v>
      </c>
      <c r="G24" s="485"/>
      <c r="H24" s="486"/>
      <c r="I24" s="524">
        <f t="shared" si="7"/>
        <v>0</v>
      </c>
      <c r="J24" s="488" t="str">
        <f t="shared" si="1"/>
        <v>-</v>
      </c>
      <c r="K24" s="1264"/>
      <c r="L24" s="1255"/>
      <c r="M24" s="545" t="s">
        <v>2</v>
      </c>
      <c r="N24" s="525">
        <f t="shared" si="15"/>
        <v>0</v>
      </c>
      <c r="O24" s="491" t="str">
        <f t="shared" si="16"/>
        <v>-</v>
      </c>
      <c r="P24" s="525">
        <f t="shared" si="17"/>
        <v>0</v>
      </c>
      <c r="Q24" s="491" t="str">
        <f t="shared" si="18"/>
        <v>-</v>
      </c>
      <c r="R24" s="492" t="str">
        <f t="shared" si="19"/>
        <v>-</v>
      </c>
      <c r="S24" s="493" t="str">
        <f t="shared" si="4"/>
        <v>-</v>
      </c>
      <c r="T24" s="494">
        <f t="shared" si="5"/>
        <v>0</v>
      </c>
      <c r="U24" s="526">
        <f t="shared" si="20"/>
        <v>0</v>
      </c>
      <c r="V24" s="527">
        <f t="shared" si="21"/>
        <v>0</v>
      </c>
    </row>
    <row r="25" spans="2:24" ht="17.25" customHeight="1">
      <c r="B25" s="1266"/>
      <c r="C25" s="542" t="s">
        <v>4</v>
      </c>
      <c r="D25" s="484">
        <f>'2.5 利润执行表（出售）'!P34</f>
        <v>0</v>
      </c>
      <c r="E25" s="485"/>
      <c r="F25" s="484">
        <f>'2.5 利润执行表（出售）'!W34</f>
        <v>0</v>
      </c>
      <c r="G25" s="485"/>
      <c r="H25" s="486"/>
      <c r="I25" s="524">
        <f t="shared" si="7"/>
        <v>0</v>
      </c>
      <c r="J25" s="488" t="str">
        <f t="shared" si="1"/>
        <v>-</v>
      </c>
      <c r="K25" s="1264"/>
      <c r="L25" s="1255"/>
      <c r="M25" s="545" t="s">
        <v>3</v>
      </c>
      <c r="N25" s="525">
        <f t="shared" si="15"/>
        <v>0</v>
      </c>
      <c r="O25" s="491" t="str">
        <f t="shared" si="16"/>
        <v>-</v>
      </c>
      <c r="P25" s="525">
        <f t="shared" si="17"/>
        <v>0</v>
      </c>
      <c r="Q25" s="491" t="str">
        <f t="shared" si="18"/>
        <v>-</v>
      </c>
      <c r="R25" s="492" t="str">
        <f t="shared" si="19"/>
        <v>-</v>
      </c>
      <c r="S25" s="493" t="str">
        <f t="shared" si="4"/>
        <v>-</v>
      </c>
      <c r="T25" s="494">
        <f t="shared" si="5"/>
        <v>0</v>
      </c>
      <c r="U25" s="526">
        <f t="shared" si="20"/>
        <v>0</v>
      </c>
      <c r="V25" s="527">
        <f t="shared" si="21"/>
        <v>0</v>
      </c>
    </row>
    <row r="26" spans="2:24" ht="17.25" customHeight="1">
      <c r="B26" s="1266"/>
      <c r="C26" s="542" t="s">
        <v>349</v>
      </c>
      <c r="D26" s="484">
        <f>'2.5 利润执行表（出售）'!P35</f>
        <v>0</v>
      </c>
      <c r="E26" s="485"/>
      <c r="F26" s="484">
        <f>'2.5 利润执行表（出售）'!W35</f>
        <v>0</v>
      </c>
      <c r="G26" s="485"/>
      <c r="H26" s="486"/>
      <c r="I26" s="524">
        <f t="shared" si="7"/>
        <v>0</v>
      </c>
      <c r="J26" s="488" t="str">
        <f t="shared" si="1"/>
        <v>-</v>
      </c>
      <c r="K26" s="1264"/>
      <c r="L26" s="1255"/>
      <c r="M26" s="545" t="s">
        <v>4</v>
      </c>
      <c r="N26" s="525">
        <f t="shared" si="15"/>
        <v>0</v>
      </c>
      <c r="O26" s="491" t="str">
        <f t="shared" si="16"/>
        <v>-</v>
      </c>
      <c r="P26" s="525">
        <f t="shared" si="17"/>
        <v>0</v>
      </c>
      <c r="Q26" s="491" t="str">
        <f t="shared" si="18"/>
        <v>-</v>
      </c>
      <c r="R26" s="492" t="str">
        <f t="shared" si="19"/>
        <v>-</v>
      </c>
      <c r="S26" s="493" t="str">
        <f t="shared" si="4"/>
        <v>-</v>
      </c>
      <c r="T26" s="494">
        <f t="shared" si="5"/>
        <v>0</v>
      </c>
      <c r="U26" s="526">
        <f t="shared" si="20"/>
        <v>0</v>
      </c>
      <c r="V26" s="527">
        <f t="shared" si="21"/>
        <v>0</v>
      </c>
    </row>
    <row r="27" spans="2:24" ht="17.25" customHeight="1" thickBot="1">
      <c r="B27" s="1267"/>
      <c r="C27" s="546" t="s">
        <v>5</v>
      </c>
      <c r="D27" s="528"/>
      <c r="E27" s="463"/>
      <c r="F27" s="528"/>
      <c r="G27" s="463"/>
      <c r="H27" s="464"/>
      <c r="I27" s="529">
        <f t="shared" si="7"/>
        <v>0</v>
      </c>
      <c r="J27" s="509" t="str">
        <f t="shared" si="1"/>
        <v>-</v>
      </c>
      <c r="K27" s="1264"/>
      <c r="L27" s="1255"/>
      <c r="M27" s="545" t="s">
        <v>349</v>
      </c>
      <c r="N27" s="525">
        <f t="shared" si="15"/>
        <v>0</v>
      </c>
      <c r="O27" s="491" t="str">
        <f t="shared" si="16"/>
        <v>-</v>
      </c>
      <c r="P27" s="525">
        <f t="shared" si="17"/>
        <v>0</v>
      </c>
      <c r="Q27" s="491" t="str">
        <f t="shared" si="18"/>
        <v>-</v>
      </c>
      <c r="R27" s="492" t="str">
        <f t="shared" si="19"/>
        <v>-</v>
      </c>
      <c r="S27" s="493" t="str">
        <f t="shared" si="4"/>
        <v>-</v>
      </c>
      <c r="T27" s="494">
        <f t="shared" si="5"/>
        <v>0</v>
      </c>
      <c r="U27" s="526">
        <f t="shared" si="20"/>
        <v>0</v>
      </c>
      <c r="V27" s="527">
        <f t="shared" si="21"/>
        <v>0</v>
      </c>
    </row>
    <row r="28" spans="2:24" ht="27" customHeight="1" thickBot="1">
      <c r="B28" s="1251" t="s">
        <v>537</v>
      </c>
      <c r="C28" s="547" t="s">
        <v>350</v>
      </c>
      <c r="D28" s="548">
        <f>SUMPRODUCT(D6:D12,D14:D20)/10000</f>
        <v>0</v>
      </c>
      <c r="E28" s="549"/>
      <c r="F28" s="548">
        <f>SUMPRODUCT(F6:F12,F14:F20)/10000</f>
        <v>0</v>
      </c>
      <c r="G28" s="549"/>
      <c r="H28" s="550"/>
      <c r="I28" s="551">
        <f t="shared" si="7"/>
        <v>0</v>
      </c>
      <c r="J28" s="552" t="e">
        <f t="shared" ref="J28:J37" si="22">I28/D28</f>
        <v>#DIV/0!</v>
      </c>
      <c r="K28" s="518">
        <f>I28-T21/10000</f>
        <v>0</v>
      </c>
      <c r="L28" s="1255"/>
      <c r="M28" s="553" t="s">
        <v>5</v>
      </c>
      <c r="N28" s="530">
        <f t="shared" si="15"/>
        <v>0</v>
      </c>
      <c r="O28" s="531" t="str">
        <f t="shared" si="16"/>
        <v>-</v>
      </c>
      <c r="P28" s="530">
        <f t="shared" si="17"/>
        <v>0</v>
      </c>
      <c r="Q28" s="531" t="str">
        <f t="shared" si="18"/>
        <v>-</v>
      </c>
      <c r="R28" s="532" t="str">
        <f t="shared" si="19"/>
        <v>-</v>
      </c>
      <c r="S28" s="533" t="str">
        <f t="shared" si="4"/>
        <v>-</v>
      </c>
      <c r="T28" s="504">
        <f t="shared" si="5"/>
        <v>0</v>
      </c>
      <c r="U28" s="534">
        <f t="shared" si="20"/>
        <v>0</v>
      </c>
      <c r="V28" s="535">
        <f t="shared" si="21"/>
        <v>0</v>
      </c>
    </row>
    <row r="29" spans="2:24" ht="27" customHeight="1" thickBot="1">
      <c r="B29" s="1252"/>
      <c r="C29" s="554" t="s">
        <v>351</v>
      </c>
      <c r="D29" s="555">
        <f>SUMPRODUCT(D6:D12,D21:D27)/10000</f>
        <v>0</v>
      </c>
      <c r="E29" s="556" t="e">
        <f>ROUND(D29/$D$28,4)</f>
        <v>#DIV/0!</v>
      </c>
      <c r="F29" s="555">
        <f>SUMPRODUCT(F6:F12,F21:F27)/10000</f>
        <v>0</v>
      </c>
      <c r="G29" s="556" t="e">
        <f>ROUND(F29/$F$28,4)</f>
        <v>#DIV/0!</v>
      </c>
      <c r="H29" s="557" t="e">
        <f>G29-E29</f>
        <v>#DIV/0!</v>
      </c>
      <c r="I29" s="558">
        <f t="shared" si="7"/>
        <v>0</v>
      </c>
      <c r="J29" s="559" t="e">
        <f t="shared" si="22"/>
        <v>#DIV/0!</v>
      </c>
      <c r="K29" s="518">
        <f>I29-T29/10000</f>
        <v>0</v>
      </c>
      <c r="L29" s="1255"/>
      <c r="M29" s="560" t="s">
        <v>536</v>
      </c>
      <c r="N29" s="561">
        <f>SUM(N22:N28)</f>
        <v>0</v>
      </c>
      <c r="O29" s="562">
        <f>SUM(O22:O28)</f>
        <v>0</v>
      </c>
      <c r="P29" s="561">
        <f>SUM(P22:P28)</f>
        <v>0</v>
      </c>
      <c r="Q29" s="562">
        <f>SUM(Q22:Q28)</f>
        <v>0</v>
      </c>
      <c r="R29" s="513">
        <f>SUM(R22:R28)</f>
        <v>0</v>
      </c>
      <c r="S29" s="514" t="str">
        <f t="shared" si="4"/>
        <v>-</v>
      </c>
      <c r="T29" s="539">
        <f t="shared" si="5"/>
        <v>0</v>
      </c>
      <c r="U29" s="563">
        <f>SUM(U22:U28)</f>
        <v>0</v>
      </c>
      <c r="V29" s="564">
        <f>SUM(V22:V28)</f>
        <v>0</v>
      </c>
      <c r="W29" s="518">
        <f>T29-U29-V29</f>
        <v>0</v>
      </c>
    </row>
    <row r="30" spans="2:24" ht="27" customHeight="1">
      <c r="B30" s="1252"/>
      <c r="C30" s="565" t="s">
        <v>624</v>
      </c>
      <c r="D30" s="566">
        <f>D28-D29</f>
        <v>0</v>
      </c>
      <c r="E30" s="567" t="e">
        <f>1-E29</f>
        <v>#DIV/0!</v>
      </c>
      <c r="F30" s="566">
        <f>F28-F29</f>
        <v>0</v>
      </c>
      <c r="G30" s="567" t="e">
        <f>1-G29</f>
        <v>#DIV/0!</v>
      </c>
      <c r="H30" s="568" t="e">
        <f t="shared" ref="H30:H37" si="23">G30-E30</f>
        <v>#DIV/0!</v>
      </c>
      <c r="I30" s="569">
        <f t="shared" si="7"/>
        <v>0</v>
      </c>
      <c r="J30" s="570" t="e">
        <f t="shared" si="22"/>
        <v>#DIV/0!</v>
      </c>
      <c r="K30" s="518">
        <f>I30-T37/10000</f>
        <v>0</v>
      </c>
      <c r="L30" s="1254" t="s">
        <v>625</v>
      </c>
      <c r="M30" s="543" t="s">
        <v>0</v>
      </c>
      <c r="N30" s="520">
        <f t="shared" ref="N30:N36" si="24">N14-N22</f>
        <v>0</v>
      </c>
      <c r="O30" s="571" t="str">
        <f t="shared" ref="O30:O37" si="25">IF(N30=0,"-",N30/N14)</f>
        <v>-</v>
      </c>
      <c r="P30" s="520">
        <f t="shared" ref="P30:P36" si="26">P14-P22</f>
        <v>0</v>
      </c>
      <c r="Q30" s="571" t="str">
        <f t="shared" ref="Q30:Q37" si="27">IF(P30=0,"-",P30/P14)</f>
        <v>-</v>
      </c>
      <c r="R30" s="478" t="str">
        <f t="shared" ref="R30:R37" si="28">IFERROR(Q30-O30,"-")</f>
        <v>-</v>
      </c>
      <c r="S30" s="479" t="str">
        <f t="shared" si="4"/>
        <v>-</v>
      </c>
      <c r="T30" s="521">
        <f t="shared" si="5"/>
        <v>0</v>
      </c>
      <c r="U30" s="544">
        <f t="shared" ref="U30:V36" si="29">U14-U22</f>
        <v>0</v>
      </c>
      <c r="V30" s="523">
        <f t="shared" si="29"/>
        <v>0</v>
      </c>
    </row>
    <row r="31" spans="2:24" ht="27" customHeight="1">
      <c r="B31" s="1252"/>
      <c r="C31" s="554" t="s">
        <v>352</v>
      </c>
      <c r="D31" s="572">
        <f>'2.5 利润执行表（出售）'!P46</f>
        <v>0</v>
      </c>
      <c r="E31" s="556" t="e">
        <f t="shared" ref="E31:E37" si="30">ROUND(D31/$D$28,4)</f>
        <v>#DIV/0!</v>
      </c>
      <c r="F31" s="572">
        <f>'2.5 利润执行表（出售）'!W46</f>
        <v>0</v>
      </c>
      <c r="G31" s="556" t="e">
        <f t="shared" ref="G31:G37" si="31">ROUND(F31/$F$28,4)</f>
        <v>#DIV/0!</v>
      </c>
      <c r="H31" s="568" t="e">
        <f t="shared" si="23"/>
        <v>#DIV/0!</v>
      </c>
      <c r="I31" s="573">
        <f t="shared" si="7"/>
        <v>0</v>
      </c>
      <c r="J31" s="570" t="e">
        <f t="shared" si="22"/>
        <v>#DIV/0!</v>
      </c>
      <c r="K31" s="1257"/>
      <c r="L31" s="1255"/>
      <c r="M31" s="545" t="s">
        <v>1</v>
      </c>
      <c r="N31" s="525">
        <f t="shared" si="24"/>
        <v>0</v>
      </c>
      <c r="O31" s="574" t="str">
        <f t="shared" si="25"/>
        <v>-</v>
      </c>
      <c r="P31" s="525">
        <f t="shared" si="26"/>
        <v>0</v>
      </c>
      <c r="Q31" s="574" t="str">
        <f t="shared" si="27"/>
        <v>-</v>
      </c>
      <c r="R31" s="492" t="str">
        <f t="shared" si="28"/>
        <v>-</v>
      </c>
      <c r="S31" s="493" t="str">
        <f t="shared" si="4"/>
        <v>-</v>
      </c>
      <c r="T31" s="494">
        <f t="shared" si="5"/>
        <v>0</v>
      </c>
      <c r="U31" s="526">
        <f t="shared" si="29"/>
        <v>0</v>
      </c>
      <c r="V31" s="527">
        <f t="shared" si="29"/>
        <v>0</v>
      </c>
    </row>
    <row r="32" spans="2:24" ht="27" customHeight="1">
      <c r="B32" s="1252"/>
      <c r="C32" s="554" t="s">
        <v>353</v>
      </c>
      <c r="D32" s="572">
        <f>'2.5 利润执行表（出售）'!P47</f>
        <v>0</v>
      </c>
      <c r="E32" s="556" t="e">
        <f t="shared" si="30"/>
        <v>#DIV/0!</v>
      </c>
      <c r="F32" s="572">
        <f>'2.5 利润执行表（出售）'!W47</f>
        <v>0</v>
      </c>
      <c r="G32" s="556" t="e">
        <f t="shared" si="31"/>
        <v>#DIV/0!</v>
      </c>
      <c r="H32" s="568" t="e">
        <f t="shared" si="23"/>
        <v>#DIV/0!</v>
      </c>
      <c r="I32" s="573">
        <f t="shared" si="7"/>
        <v>0</v>
      </c>
      <c r="J32" s="570" t="e">
        <f t="shared" si="22"/>
        <v>#DIV/0!</v>
      </c>
      <c r="K32" s="1257"/>
      <c r="L32" s="1255"/>
      <c r="M32" s="545" t="s">
        <v>2</v>
      </c>
      <c r="N32" s="525">
        <f t="shared" si="24"/>
        <v>0</v>
      </c>
      <c r="O32" s="574" t="str">
        <f t="shared" si="25"/>
        <v>-</v>
      </c>
      <c r="P32" s="525">
        <f t="shared" si="26"/>
        <v>0</v>
      </c>
      <c r="Q32" s="574" t="str">
        <f t="shared" si="27"/>
        <v>-</v>
      </c>
      <c r="R32" s="492" t="str">
        <f t="shared" si="28"/>
        <v>-</v>
      </c>
      <c r="S32" s="493" t="str">
        <f t="shared" si="4"/>
        <v>-</v>
      </c>
      <c r="T32" s="494">
        <f t="shared" si="5"/>
        <v>0</v>
      </c>
      <c r="U32" s="526">
        <f t="shared" si="29"/>
        <v>0</v>
      </c>
      <c r="V32" s="527">
        <f t="shared" si="29"/>
        <v>0</v>
      </c>
    </row>
    <row r="33" spans="2:23" ht="27" customHeight="1">
      <c r="B33" s="1252"/>
      <c r="C33" s="554" t="s">
        <v>354</v>
      </c>
      <c r="D33" s="572">
        <f>'2.5 利润执行表（出售）'!P49</f>
        <v>0</v>
      </c>
      <c r="E33" s="556" t="e">
        <f t="shared" si="30"/>
        <v>#DIV/0!</v>
      </c>
      <c r="F33" s="572">
        <f>'2.5 利润执行表（出售）'!W49</f>
        <v>0</v>
      </c>
      <c r="G33" s="556" t="e">
        <f t="shared" si="31"/>
        <v>#DIV/0!</v>
      </c>
      <c r="H33" s="568" t="e">
        <f t="shared" si="23"/>
        <v>#DIV/0!</v>
      </c>
      <c r="I33" s="573">
        <f t="shared" si="7"/>
        <v>0</v>
      </c>
      <c r="J33" s="570" t="e">
        <f t="shared" si="22"/>
        <v>#DIV/0!</v>
      </c>
      <c r="K33" s="1257"/>
      <c r="L33" s="1255"/>
      <c r="M33" s="545" t="s">
        <v>3</v>
      </c>
      <c r="N33" s="525">
        <f t="shared" si="24"/>
        <v>0</v>
      </c>
      <c r="O33" s="574" t="str">
        <f t="shared" si="25"/>
        <v>-</v>
      </c>
      <c r="P33" s="525">
        <f t="shared" si="26"/>
        <v>0</v>
      </c>
      <c r="Q33" s="574" t="str">
        <f t="shared" si="27"/>
        <v>-</v>
      </c>
      <c r="R33" s="492" t="str">
        <f t="shared" si="28"/>
        <v>-</v>
      </c>
      <c r="S33" s="493" t="str">
        <f t="shared" si="4"/>
        <v>-</v>
      </c>
      <c r="T33" s="494">
        <f t="shared" si="5"/>
        <v>0</v>
      </c>
      <c r="U33" s="526">
        <f t="shared" si="29"/>
        <v>0</v>
      </c>
      <c r="V33" s="527">
        <f t="shared" si="29"/>
        <v>0</v>
      </c>
    </row>
    <row r="34" spans="2:23" ht="27" customHeight="1">
      <c r="B34" s="1252"/>
      <c r="C34" s="554" t="s">
        <v>355</v>
      </c>
      <c r="D34" s="572">
        <f>'2.5 利润执行表（出售）'!P50</f>
        <v>0</v>
      </c>
      <c r="E34" s="556" t="e">
        <f t="shared" si="30"/>
        <v>#DIV/0!</v>
      </c>
      <c r="F34" s="572">
        <f>'2.5 利润执行表（出售）'!W50</f>
        <v>0</v>
      </c>
      <c r="G34" s="556" t="e">
        <f t="shared" si="31"/>
        <v>#DIV/0!</v>
      </c>
      <c r="H34" s="568" t="e">
        <f t="shared" si="23"/>
        <v>#DIV/0!</v>
      </c>
      <c r="I34" s="573">
        <f t="shared" si="7"/>
        <v>0</v>
      </c>
      <c r="J34" s="570" t="e">
        <f t="shared" si="22"/>
        <v>#DIV/0!</v>
      </c>
      <c r="K34" s="1257"/>
      <c r="L34" s="1255"/>
      <c r="M34" s="545" t="s">
        <v>4</v>
      </c>
      <c r="N34" s="525">
        <f t="shared" si="24"/>
        <v>0</v>
      </c>
      <c r="O34" s="574" t="str">
        <f t="shared" si="25"/>
        <v>-</v>
      </c>
      <c r="P34" s="525">
        <f t="shared" si="26"/>
        <v>0</v>
      </c>
      <c r="Q34" s="574" t="str">
        <f t="shared" si="27"/>
        <v>-</v>
      </c>
      <c r="R34" s="492" t="str">
        <f t="shared" si="28"/>
        <v>-</v>
      </c>
      <c r="S34" s="493" t="str">
        <f t="shared" si="4"/>
        <v>-</v>
      </c>
      <c r="T34" s="494">
        <f t="shared" si="5"/>
        <v>0</v>
      </c>
      <c r="U34" s="526">
        <f t="shared" si="29"/>
        <v>0</v>
      </c>
      <c r="V34" s="527">
        <f t="shared" si="29"/>
        <v>0</v>
      </c>
    </row>
    <row r="35" spans="2:23" ht="27" customHeight="1">
      <c r="B35" s="1252"/>
      <c r="C35" s="554" t="s">
        <v>356</v>
      </c>
      <c r="D35" s="572">
        <f>'2.5 利润执行表（出售）'!P54</f>
        <v>0</v>
      </c>
      <c r="E35" s="556" t="e">
        <f t="shared" si="30"/>
        <v>#DIV/0!</v>
      </c>
      <c r="F35" s="572">
        <f>'2.5 利润执行表（出售）'!W54</f>
        <v>0</v>
      </c>
      <c r="G35" s="556" t="e">
        <f t="shared" si="31"/>
        <v>#DIV/0!</v>
      </c>
      <c r="H35" s="568" t="e">
        <f t="shared" si="23"/>
        <v>#DIV/0!</v>
      </c>
      <c r="I35" s="573">
        <f t="shared" si="7"/>
        <v>0</v>
      </c>
      <c r="J35" s="570" t="e">
        <f t="shared" si="22"/>
        <v>#DIV/0!</v>
      </c>
      <c r="K35" s="1257"/>
      <c r="L35" s="1255"/>
      <c r="M35" s="545" t="s">
        <v>349</v>
      </c>
      <c r="N35" s="525">
        <f t="shared" si="24"/>
        <v>0</v>
      </c>
      <c r="O35" s="574" t="str">
        <f t="shared" si="25"/>
        <v>-</v>
      </c>
      <c r="P35" s="525">
        <f t="shared" si="26"/>
        <v>0</v>
      </c>
      <c r="Q35" s="574" t="str">
        <f t="shared" si="27"/>
        <v>-</v>
      </c>
      <c r="R35" s="492" t="str">
        <f t="shared" si="28"/>
        <v>-</v>
      </c>
      <c r="S35" s="493" t="str">
        <f t="shared" si="4"/>
        <v>-</v>
      </c>
      <c r="T35" s="494">
        <f t="shared" si="5"/>
        <v>0</v>
      </c>
      <c r="U35" s="526">
        <f t="shared" si="29"/>
        <v>0</v>
      </c>
      <c r="V35" s="527">
        <f t="shared" si="29"/>
        <v>0</v>
      </c>
    </row>
    <row r="36" spans="2:23" ht="27" customHeight="1" thickBot="1">
      <c r="B36" s="1252"/>
      <c r="C36" s="554" t="s">
        <v>357</v>
      </c>
      <c r="D36" s="572">
        <f>'2.5 利润执行表（出售）'!P55</f>
        <v>0</v>
      </c>
      <c r="E36" s="556" t="e">
        <f t="shared" si="30"/>
        <v>#DIV/0!</v>
      </c>
      <c r="F36" s="572">
        <f>'2.5 利润执行表（出售）'!W55</f>
        <v>0</v>
      </c>
      <c r="G36" s="556" t="e">
        <f t="shared" si="31"/>
        <v>#DIV/0!</v>
      </c>
      <c r="H36" s="568" t="e">
        <f t="shared" si="23"/>
        <v>#DIV/0!</v>
      </c>
      <c r="I36" s="575">
        <f t="shared" si="7"/>
        <v>0</v>
      </c>
      <c r="J36" s="570" t="e">
        <f t="shared" si="22"/>
        <v>#DIV/0!</v>
      </c>
      <c r="K36" s="1257"/>
      <c r="L36" s="1255"/>
      <c r="M36" s="553" t="s">
        <v>5</v>
      </c>
      <c r="N36" s="530">
        <f t="shared" si="24"/>
        <v>0</v>
      </c>
      <c r="O36" s="576" t="str">
        <f t="shared" si="25"/>
        <v>-</v>
      </c>
      <c r="P36" s="530">
        <f t="shared" si="26"/>
        <v>0</v>
      </c>
      <c r="Q36" s="576" t="str">
        <f t="shared" si="27"/>
        <v>-</v>
      </c>
      <c r="R36" s="532" t="str">
        <f t="shared" si="28"/>
        <v>-</v>
      </c>
      <c r="S36" s="533" t="str">
        <f t="shared" si="4"/>
        <v>-</v>
      </c>
      <c r="T36" s="504">
        <f t="shared" si="5"/>
        <v>0</v>
      </c>
      <c r="U36" s="534">
        <f t="shared" si="29"/>
        <v>0</v>
      </c>
      <c r="V36" s="535">
        <f t="shared" si="29"/>
        <v>0</v>
      </c>
    </row>
    <row r="37" spans="2:23" ht="27" customHeight="1" thickBot="1">
      <c r="B37" s="1253"/>
      <c r="C37" s="577" t="s">
        <v>254</v>
      </c>
      <c r="D37" s="578">
        <f>D30-SUM(D31:D36)</f>
        <v>0</v>
      </c>
      <c r="E37" s="579" t="e">
        <f t="shared" si="30"/>
        <v>#DIV/0!</v>
      </c>
      <c r="F37" s="578">
        <f>F30-SUM(F31:F36)</f>
        <v>0</v>
      </c>
      <c r="G37" s="579" t="e">
        <f t="shared" si="31"/>
        <v>#DIV/0!</v>
      </c>
      <c r="H37" s="580" t="e">
        <f t="shared" si="23"/>
        <v>#DIV/0!</v>
      </c>
      <c r="I37" s="581">
        <f t="shared" si="7"/>
        <v>0</v>
      </c>
      <c r="J37" s="582" t="e">
        <f t="shared" si="22"/>
        <v>#DIV/0!</v>
      </c>
      <c r="K37" s="1257"/>
      <c r="L37" s="1256"/>
      <c r="M37" s="583" t="s">
        <v>536</v>
      </c>
      <c r="N37" s="584">
        <f>SUM(N30:N36)</f>
        <v>0</v>
      </c>
      <c r="O37" s="585" t="str">
        <f t="shared" si="25"/>
        <v>-</v>
      </c>
      <c r="P37" s="584">
        <f>SUM(P30:P36)</f>
        <v>0</v>
      </c>
      <c r="Q37" s="585" t="str">
        <f t="shared" si="27"/>
        <v>-</v>
      </c>
      <c r="R37" s="586" t="str">
        <f t="shared" si="28"/>
        <v>-</v>
      </c>
      <c r="S37" s="514" t="str">
        <f t="shared" si="4"/>
        <v>-</v>
      </c>
      <c r="T37" s="539">
        <f t="shared" si="5"/>
        <v>0</v>
      </c>
      <c r="U37" s="587">
        <f>SUM(U30:U36)</f>
        <v>0</v>
      </c>
      <c r="V37" s="588">
        <f>SUM(V30:V36)</f>
        <v>0</v>
      </c>
      <c r="W37" s="518">
        <f>T37-U37-V37</f>
        <v>0</v>
      </c>
    </row>
    <row r="38" spans="2:23" ht="30" customHeight="1">
      <c r="G38" s="445" t="e">
        <f>IF((G37-'2.5 利润执行表（出售）'!N57)=0,0,"请复核")</f>
        <v>#DIV/0!</v>
      </c>
    </row>
    <row r="39" spans="2:23" s="589" customFormat="1" ht="96.75" customHeight="1">
      <c r="B39" s="1260" t="s">
        <v>535</v>
      </c>
      <c r="C39" s="1260"/>
      <c r="D39" s="1260"/>
      <c r="E39" s="1260"/>
      <c r="F39" s="1260"/>
      <c r="G39" s="1260"/>
      <c r="H39" s="1260"/>
      <c r="I39" s="1260"/>
      <c r="J39" s="1260"/>
    </row>
    <row r="40" spans="2:23">
      <c r="M40" s="590"/>
      <c r="N40" s="590"/>
      <c r="O40" s="518"/>
    </row>
  </sheetData>
  <mergeCells count="17">
    <mergeCell ref="C2:J2"/>
    <mergeCell ref="L2:W2"/>
    <mergeCell ref="I3:J3"/>
    <mergeCell ref="B4:C5"/>
    <mergeCell ref="L4:M5"/>
    <mergeCell ref="B28:B37"/>
    <mergeCell ref="L30:L37"/>
    <mergeCell ref="K31:K37"/>
    <mergeCell ref="T3:V3"/>
    <mergeCell ref="B39:J39"/>
    <mergeCell ref="B6:B13"/>
    <mergeCell ref="K6:K27"/>
    <mergeCell ref="L6:L13"/>
    <mergeCell ref="B14:B20"/>
    <mergeCell ref="L14:L21"/>
    <mergeCell ref="B21:B27"/>
    <mergeCell ref="L22:L29"/>
  </mergeCells>
  <phoneticPr fontId="2" type="noConversion"/>
  <conditionalFormatting sqref="R6:S37">
    <cfRule type="cellIs" dxfId="4" priority="10" operator="lessThan">
      <formula>0</formula>
    </cfRule>
  </conditionalFormatting>
  <conditionalFormatting sqref="T6:T37">
    <cfRule type="cellIs" dxfId="3" priority="9" operator="lessThan">
      <formula>0</formula>
    </cfRule>
  </conditionalFormatting>
  <conditionalFormatting sqref="U14:V37">
    <cfRule type="cellIs" dxfId="2" priority="8" operator="lessThan">
      <formula>0</formula>
    </cfRule>
  </conditionalFormatting>
  <conditionalFormatting sqref="I6:J27">
    <cfRule type="cellIs" dxfId="1" priority="7" operator="lessThan">
      <formula>0</formula>
    </cfRule>
  </conditionalFormatting>
  <conditionalFormatting sqref="H28:J37">
    <cfRule type="cellIs" dxfId="0" priority="6" operator="lessThan">
      <formula>0</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199"/>
  <sheetViews>
    <sheetView showGridLines="0" topLeftCell="A2" zoomScaleNormal="100" workbookViewId="0">
      <pane xSplit="5" ySplit="3" topLeftCell="Q113" activePane="bottomRight" state="frozen"/>
      <selection activeCell="C12" sqref="C12"/>
      <selection pane="topRight" activeCell="C12" sqref="C12"/>
      <selection pane="bottomLeft" activeCell="C12" sqref="C12"/>
      <selection pane="bottomRight" activeCell="E37" sqref="E37"/>
    </sheetView>
  </sheetViews>
  <sheetFormatPr defaultRowHeight="15" outlineLevelRow="1" outlineLevelCol="1"/>
  <cols>
    <col min="1" max="2" width="7.875" style="1000" hidden="1" customWidth="1"/>
    <col min="3" max="3" width="21.375" style="397" bestFit="1" customWidth="1"/>
    <col min="4" max="4" width="2.625" style="398" bestFit="1" customWidth="1"/>
    <col min="5" max="5" width="13.875" style="397" bestFit="1" customWidth="1"/>
    <col min="6" max="6" width="13.125" style="397" customWidth="1"/>
    <col min="7" max="7" width="13.125" style="399" customWidth="1"/>
    <col min="8" max="13" width="8.125" style="399" customWidth="1" outlineLevel="1"/>
    <col min="14" max="14" width="8.125" style="400" customWidth="1" outlineLevel="1"/>
    <col min="15" max="15" width="9.75" style="399" bestFit="1" customWidth="1" outlineLevel="1"/>
    <col min="16" max="16" width="11.875" style="333" customWidth="1" outlineLevel="1"/>
    <col min="17" max="20" width="8.125" style="397" customWidth="1"/>
    <col min="21" max="21" width="8.125" style="401" customWidth="1"/>
    <col min="22" max="23" width="8.125" style="397" customWidth="1"/>
    <col min="24" max="24" width="9.75" style="397" bestFit="1" customWidth="1"/>
    <col min="25" max="25" width="11.875" style="402" bestFit="1" customWidth="1"/>
    <col min="26" max="27" width="8.125" style="397" customWidth="1"/>
    <col min="28" max="28" width="11.875" style="397" customWidth="1"/>
    <col min="29" max="29" width="13.625" style="399" bestFit="1" customWidth="1"/>
    <col min="30" max="30" width="13.75" style="399" bestFit="1" customWidth="1"/>
    <col min="31" max="31" width="11.875" style="333" bestFit="1" customWidth="1"/>
    <col min="32" max="16384" width="9" style="397"/>
  </cols>
  <sheetData>
    <row r="1" spans="1:31" ht="13.5" customHeight="1" outlineLevel="1"/>
    <row r="2" spans="1:31" ht="39.950000000000003" customHeight="1">
      <c r="A2" s="1285"/>
      <c r="B2" s="1286"/>
      <c r="C2" s="1287" t="s">
        <v>407</v>
      </c>
      <c r="D2" s="1288"/>
      <c r="E2" s="1288"/>
      <c r="F2" s="1289"/>
      <c r="G2" s="1289"/>
      <c r="H2" s="1288"/>
      <c r="I2" s="1288"/>
      <c r="J2" s="1288"/>
      <c r="K2" s="1288"/>
      <c r="L2" s="1288"/>
      <c r="M2" s="1288"/>
      <c r="N2" s="1288"/>
      <c r="O2" s="1288"/>
      <c r="P2" s="1288"/>
      <c r="Q2" s="1288"/>
      <c r="R2" s="1288"/>
      <c r="S2" s="1288"/>
      <c r="T2" s="1288"/>
      <c r="U2" s="1288"/>
      <c r="V2" s="1288"/>
      <c r="W2" s="1288"/>
      <c r="X2" s="1288"/>
      <c r="Y2" s="1288"/>
      <c r="Z2" s="1288"/>
      <c r="AA2" s="1288"/>
      <c r="AB2" s="1288"/>
      <c r="AC2" s="1288"/>
      <c r="AD2" s="1288"/>
      <c r="AE2" s="1288"/>
    </row>
    <row r="3" spans="1:31" ht="17.25" customHeight="1">
      <c r="A3" s="1285"/>
      <c r="B3" s="1286"/>
      <c r="C3" s="1290"/>
      <c r="D3" s="1290"/>
      <c r="E3" s="1291"/>
      <c r="F3" s="1301" t="s">
        <v>739</v>
      </c>
      <c r="G3" s="1301" t="s">
        <v>894</v>
      </c>
      <c r="H3" s="1293" t="s">
        <v>393</v>
      </c>
      <c r="I3" s="1293"/>
      <c r="J3" s="1293"/>
      <c r="K3" s="1293"/>
      <c r="L3" s="1293"/>
      <c r="M3" s="1293"/>
      <c r="N3" s="1293"/>
      <c r="O3" s="1293"/>
      <c r="P3" s="1294"/>
      <c r="Q3" s="1295" t="s">
        <v>394</v>
      </c>
      <c r="R3" s="1296"/>
      <c r="S3" s="1296"/>
      <c r="T3" s="1296"/>
      <c r="U3" s="1296"/>
      <c r="V3" s="1296"/>
      <c r="W3" s="1296"/>
      <c r="X3" s="1296"/>
      <c r="Y3" s="1297"/>
      <c r="Z3" s="1298" t="s">
        <v>389</v>
      </c>
      <c r="AA3" s="1299"/>
      <c r="AB3" s="1300"/>
      <c r="AC3" s="1298" t="s">
        <v>384</v>
      </c>
      <c r="AD3" s="1299"/>
      <c r="AE3" s="1300"/>
    </row>
    <row r="4" spans="1:31" ht="33.75" customHeight="1">
      <c r="A4" s="1285"/>
      <c r="B4" s="1286"/>
      <c r="C4" s="1290"/>
      <c r="D4" s="1290"/>
      <c r="E4" s="1291"/>
      <c r="F4" s="1301"/>
      <c r="G4" s="1301"/>
      <c r="H4" s="791" t="s">
        <v>372</v>
      </c>
      <c r="I4" s="403" t="s">
        <v>395</v>
      </c>
      <c r="J4" s="403" t="s">
        <v>396</v>
      </c>
      <c r="K4" s="403" t="s">
        <v>397</v>
      </c>
      <c r="L4" s="403" t="s">
        <v>398</v>
      </c>
      <c r="M4" s="403" t="s">
        <v>399</v>
      </c>
      <c r="N4" s="403" t="s">
        <v>400</v>
      </c>
      <c r="O4" s="258" t="s">
        <v>376</v>
      </c>
      <c r="P4" s="54" t="s">
        <v>383</v>
      </c>
      <c r="Q4" s="244" t="s">
        <v>372</v>
      </c>
      <c r="R4" s="404" t="s">
        <v>401</v>
      </c>
      <c r="S4" s="404" t="s">
        <v>402</v>
      </c>
      <c r="T4" s="404" t="s">
        <v>403</v>
      </c>
      <c r="U4" s="404" t="s">
        <v>404</v>
      </c>
      <c r="V4" s="404" t="s">
        <v>405</v>
      </c>
      <c r="W4" s="404" t="s">
        <v>406</v>
      </c>
      <c r="X4" s="244" t="s">
        <v>376</v>
      </c>
      <c r="Y4" s="245" t="s">
        <v>383</v>
      </c>
      <c r="Z4" s="244" t="s">
        <v>387</v>
      </c>
      <c r="AA4" s="244" t="s">
        <v>388</v>
      </c>
      <c r="AB4" s="244" t="s">
        <v>390</v>
      </c>
      <c r="AC4" s="258" t="s">
        <v>312</v>
      </c>
      <c r="AD4" s="259" t="s">
        <v>385</v>
      </c>
      <c r="AE4" s="54" t="s">
        <v>386</v>
      </c>
    </row>
    <row r="5" spans="1:31" s="753" customFormat="1" ht="24" customHeight="1">
      <c r="A5" s="1001"/>
      <c r="B5" s="1002"/>
      <c r="C5" s="741"/>
      <c r="D5" s="742"/>
      <c r="E5" s="741"/>
      <c r="F5" s="792"/>
      <c r="G5" s="793"/>
      <c r="H5" s="743" t="s">
        <v>609</v>
      </c>
      <c r="I5" s="744"/>
      <c r="J5" s="744"/>
      <c r="K5" s="744"/>
      <c r="L5" s="744"/>
      <c r="M5" s="744"/>
      <c r="N5" s="744"/>
      <c r="O5" s="745"/>
      <c r="P5" s="746"/>
      <c r="Q5" s="747" t="s">
        <v>609</v>
      </c>
      <c r="R5" s="748"/>
      <c r="S5" s="748"/>
      <c r="T5" s="748"/>
      <c r="U5" s="748"/>
      <c r="V5" s="748"/>
      <c r="W5" s="748"/>
      <c r="X5" s="749"/>
      <c r="Y5" s="750"/>
      <c r="Z5" s="751"/>
      <c r="AA5" s="751"/>
      <c r="AB5" s="749"/>
      <c r="AC5" s="743" t="s">
        <v>609</v>
      </c>
      <c r="AD5" s="752"/>
      <c r="AE5" s="746"/>
    </row>
    <row r="6" spans="1:31" s="410" customFormat="1">
      <c r="A6" s="1009" t="str">
        <f>目录及填表说明!$D$3</f>
        <v>请填XX地区</v>
      </c>
      <c r="B6" s="1009" t="str">
        <f>目录及填表说明!$D$4</f>
        <v>请填XX项目</v>
      </c>
      <c r="C6" s="1276" t="s">
        <v>895</v>
      </c>
      <c r="D6" s="253">
        <v>1</v>
      </c>
      <c r="E6" s="246" t="s">
        <v>96</v>
      </c>
      <c r="F6" s="405">
        <f t="shared" ref="F6:G6" si="0">SUM(F7:F10)</f>
        <v>0</v>
      </c>
      <c r="G6" s="405">
        <f t="shared" si="0"/>
        <v>0</v>
      </c>
      <c r="H6" s="405">
        <f t="shared" ref="H6:I6" si="1">SUM(H7:H10)</f>
        <v>0</v>
      </c>
      <c r="I6" s="406">
        <f t="shared" si="1"/>
        <v>0</v>
      </c>
      <c r="J6" s="406">
        <f t="shared" ref="J6:N6" si="2">SUM(J7:J10)</f>
        <v>0</v>
      </c>
      <c r="K6" s="406">
        <f t="shared" si="2"/>
        <v>0</v>
      </c>
      <c r="L6" s="406">
        <f t="shared" si="2"/>
        <v>0</v>
      </c>
      <c r="M6" s="406">
        <f t="shared" si="2"/>
        <v>0</v>
      </c>
      <c r="N6" s="406">
        <f t="shared" si="2"/>
        <v>0</v>
      </c>
      <c r="O6" s="407">
        <f>SUM(I6:N6)</f>
        <v>0</v>
      </c>
      <c r="P6" s="282">
        <f>IF(H6=0,IF(O6&gt;0,100%,IF(O6&lt;0,-100%,0)),IF(H6&lt;0,IF(O6&gt;0,100%,-O6/H6),O6/H6))</f>
        <v>0</v>
      </c>
      <c r="Q6" s="405">
        <f t="shared" ref="Q6" si="3">SUM(Q7:Q10)</f>
        <v>0</v>
      </c>
      <c r="R6" s="406">
        <f t="shared" ref="R6" si="4">SUM(R7:R10)</f>
        <v>0</v>
      </c>
      <c r="S6" s="406">
        <f t="shared" ref="S6:W6" si="5">SUM(S7:S10)</f>
        <v>0</v>
      </c>
      <c r="T6" s="406">
        <f t="shared" si="5"/>
        <v>0</v>
      </c>
      <c r="U6" s="406">
        <f t="shared" si="5"/>
        <v>0</v>
      </c>
      <c r="V6" s="406">
        <f t="shared" si="5"/>
        <v>0</v>
      </c>
      <c r="W6" s="406">
        <f t="shared" si="5"/>
        <v>0</v>
      </c>
      <c r="X6" s="407">
        <f>SUM(R6:W6)</f>
        <v>0</v>
      </c>
      <c r="Y6" s="282">
        <f>IF(Q6=0,IF(X6&gt;0,100%,IF(X6&lt;0,-100%,0)),IF(Q6&lt;0,IF(X6&gt;0,100%,-X6/Q6),X6/Q6))</f>
        <v>0</v>
      </c>
      <c r="Z6" s="405">
        <f>H6+Q6</f>
        <v>0</v>
      </c>
      <c r="AA6" s="407">
        <f>O6+X6</f>
        <v>0</v>
      </c>
      <c r="AB6" s="408">
        <f>IF(Z6=0,IF(AA6&gt;0,100%,IF(AA6&lt;0,-100%,0)),IF(Z6&lt;0,IF(AA6&gt;0,100%,-AA6/Z6),AA6/Z6))</f>
        <v>0</v>
      </c>
      <c r="AC6" s="409"/>
      <c r="AD6" s="407">
        <f t="shared" ref="AD6:AD33" si="6">F6+G6+O6+X6</f>
        <v>0</v>
      </c>
      <c r="AE6" s="408">
        <f>IF(AC6=0,IF(AD6&gt;0,100%,IF(AD6&lt;0,-100%,0)),IF(AC6&lt;0,IF(AD6&gt;0,100%,-AD6/AC6),AD6/AC6))</f>
        <v>0</v>
      </c>
    </row>
    <row r="7" spans="1:31" outlineLevel="1">
      <c r="A7" s="1009" t="str">
        <f>目录及填表说明!$D$3</f>
        <v>请填XX地区</v>
      </c>
      <c r="B7" s="1009" t="str">
        <f>目录及填表说明!$D$4</f>
        <v>请填XX项目</v>
      </c>
      <c r="C7" s="1276"/>
      <c r="D7" s="254"/>
      <c r="E7" s="248" t="s">
        <v>97</v>
      </c>
      <c r="F7" s="386"/>
      <c r="G7" s="386"/>
      <c r="H7" s="386"/>
      <c r="I7" s="411"/>
      <c r="J7" s="411"/>
      <c r="K7" s="411"/>
      <c r="L7" s="411"/>
      <c r="M7" s="411"/>
      <c r="N7" s="411"/>
      <c r="O7" s="407">
        <f t="shared" ref="O7:O34" si="7">SUM(I7:N7)</f>
        <v>0</v>
      </c>
      <c r="P7" s="282">
        <f t="shared" ref="P7:P74" si="8">IF(H7=0,IF(O7&gt;0,100%,IF(O7&lt;0,-100%,0)),IF(H7&lt;0,IF(O7&gt;0,100%,-O7/H7),O7/H7))</f>
        <v>0</v>
      </c>
      <c r="Q7" s="412"/>
      <c r="R7" s="413"/>
      <c r="S7" s="413"/>
      <c r="T7" s="413"/>
      <c r="U7" s="413"/>
      <c r="V7" s="413"/>
      <c r="W7" s="413"/>
      <c r="X7" s="407">
        <f t="shared" ref="X7:X34" si="9">SUM(R7:W7)</f>
        <v>0</v>
      </c>
      <c r="Y7" s="282">
        <f t="shared" ref="Y7:Y74" si="10">IF(Q7=0,IF(X7&gt;0,100%,IF(X7&lt;0,-100%,0)),IF(Q7&lt;0,IF(X7&gt;0,100%,-X7/Q7),X7/Q7))</f>
        <v>0</v>
      </c>
      <c r="Z7" s="405">
        <f t="shared" ref="Z7:Z34" si="11">H7+Q7</f>
        <v>0</v>
      </c>
      <c r="AA7" s="407">
        <f t="shared" ref="AA7:AA34" si="12">O7+X7</f>
        <v>0</v>
      </c>
      <c r="AB7" s="408">
        <f t="shared" ref="AB7:AB64" si="13">IF(Z7=0,IF(AA7&gt;0,100%,IF(AA7&lt;0,-100%,0)),IF(Z7&lt;0,IF(AA7&gt;0,100%,-AA7/Z7),AA7/Z7))</f>
        <v>0</v>
      </c>
      <c r="AC7" s="409"/>
      <c r="AD7" s="407">
        <f t="shared" si="6"/>
        <v>0</v>
      </c>
      <c r="AE7" s="408">
        <f t="shared" ref="AE7:AE74" si="14">IF(AC7=0,IF(AD7&gt;0,100%,IF(AD7&lt;0,-100%,0)),IF(AC7&lt;0,IF(AD7&gt;0,100%,-AD7/AC7),AD7/AC7))</f>
        <v>0</v>
      </c>
    </row>
    <row r="8" spans="1:31" outlineLevel="1">
      <c r="A8" s="1009" t="str">
        <f>目录及填表说明!$D$3</f>
        <v>请填XX地区</v>
      </c>
      <c r="B8" s="1009" t="str">
        <f>目录及填表说明!$D$4</f>
        <v>请填XX项目</v>
      </c>
      <c r="C8" s="1276"/>
      <c r="D8" s="254"/>
      <c r="E8" s="248" t="s">
        <v>98</v>
      </c>
      <c r="F8" s="386"/>
      <c r="G8" s="386"/>
      <c r="H8" s="386"/>
      <c r="I8" s="411"/>
      <c r="J8" s="411"/>
      <c r="K8" s="411"/>
      <c r="L8" s="411"/>
      <c r="M8" s="411"/>
      <c r="N8" s="411"/>
      <c r="O8" s="407">
        <f t="shared" si="7"/>
        <v>0</v>
      </c>
      <c r="P8" s="282">
        <f t="shared" si="8"/>
        <v>0</v>
      </c>
      <c r="Q8" s="412"/>
      <c r="R8" s="413"/>
      <c r="S8" s="413"/>
      <c r="T8" s="413"/>
      <c r="U8" s="413"/>
      <c r="V8" s="413"/>
      <c r="W8" s="413"/>
      <c r="X8" s="407">
        <f t="shared" si="9"/>
        <v>0</v>
      </c>
      <c r="Y8" s="282">
        <f t="shared" si="10"/>
        <v>0</v>
      </c>
      <c r="Z8" s="405">
        <f t="shared" si="11"/>
        <v>0</v>
      </c>
      <c r="AA8" s="407">
        <f t="shared" si="12"/>
        <v>0</v>
      </c>
      <c r="AB8" s="408">
        <f t="shared" si="13"/>
        <v>0</v>
      </c>
      <c r="AC8" s="409"/>
      <c r="AD8" s="407">
        <f t="shared" si="6"/>
        <v>0</v>
      </c>
      <c r="AE8" s="408">
        <f t="shared" si="14"/>
        <v>0</v>
      </c>
    </row>
    <row r="9" spans="1:31" outlineLevel="1">
      <c r="A9" s="1009" t="str">
        <f>目录及填表说明!$D$3</f>
        <v>请填XX地区</v>
      </c>
      <c r="B9" s="1009" t="str">
        <f>目录及填表说明!$D$4</f>
        <v>请填XX项目</v>
      </c>
      <c r="C9" s="1276"/>
      <c r="D9" s="254"/>
      <c r="E9" s="248" t="s">
        <v>740</v>
      </c>
      <c r="F9" s="386"/>
      <c r="G9" s="386"/>
      <c r="H9" s="386"/>
      <c r="I9" s="411"/>
      <c r="J9" s="411"/>
      <c r="K9" s="411"/>
      <c r="L9" s="411"/>
      <c r="M9" s="411"/>
      <c r="N9" s="411"/>
      <c r="O9" s="407">
        <f t="shared" si="7"/>
        <v>0</v>
      </c>
      <c r="P9" s="282">
        <f t="shared" si="8"/>
        <v>0</v>
      </c>
      <c r="Q9" s="412"/>
      <c r="R9" s="413"/>
      <c r="S9" s="413"/>
      <c r="T9" s="413"/>
      <c r="U9" s="413"/>
      <c r="V9" s="413"/>
      <c r="W9" s="413"/>
      <c r="X9" s="407">
        <f t="shared" si="9"/>
        <v>0</v>
      </c>
      <c r="Y9" s="282">
        <f t="shared" si="10"/>
        <v>0</v>
      </c>
      <c r="Z9" s="405">
        <f t="shared" si="11"/>
        <v>0</v>
      </c>
      <c r="AA9" s="407">
        <f t="shared" si="12"/>
        <v>0</v>
      </c>
      <c r="AB9" s="408">
        <f t="shared" si="13"/>
        <v>0</v>
      </c>
      <c r="AC9" s="409"/>
      <c r="AD9" s="407">
        <f t="shared" si="6"/>
        <v>0</v>
      </c>
      <c r="AE9" s="408">
        <f t="shared" si="14"/>
        <v>0</v>
      </c>
    </row>
    <row r="10" spans="1:31" outlineLevel="1">
      <c r="A10" s="1009" t="str">
        <f>目录及填表说明!$D$3</f>
        <v>请填XX地区</v>
      </c>
      <c r="B10" s="1009" t="str">
        <f>目录及填表说明!$D$4</f>
        <v>请填XX项目</v>
      </c>
      <c r="C10" s="1276"/>
      <c r="D10" s="254"/>
      <c r="E10" s="248" t="s">
        <v>741</v>
      </c>
      <c r="F10" s="386"/>
      <c r="G10" s="386"/>
      <c r="H10" s="386"/>
      <c r="I10" s="411"/>
      <c r="J10" s="411"/>
      <c r="K10" s="411"/>
      <c r="L10" s="411"/>
      <c r="M10" s="411"/>
      <c r="N10" s="411"/>
      <c r="O10" s="407">
        <f t="shared" si="7"/>
        <v>0</v>
      </c>
      <c r="P10" s="282">
        <f t="shared" si="8"/>
        <v>0</v>
      </c>
      <c r="Q10" s="412"/>
      <c r="R10" s="413"/>
      <c r="S10" s="413"/>
      <c r="T10" s="413"/>
      <c r="U10" s="413"/>
      <c r="V10" s="413"/>
      <c r="W10" s="413"/>
      <c r="X10" s="407">
        <f t="shared" si="9"/>
        <v>0</v>
      </c>
      <c r="Y10" s="282">
        <f t="shared" si="10"/>
        <v>0</v>
      </c>
      <c r="Z10" s="405">
        <f t="shared" si="11"/>
        <v>0</v>
      </c>
      <c r="AA10" s="407">
        <f t="shared" si="12"/>
        <v>0</v>
      </c>
      <c r="AB10" s="408">
        <f t="shared" si="13"/>
        <v>0</v>
      </c>
      <c r="AC10" s="409"/>
      <c r="AD10" s="407">
        <f t="shared" si="6"/>
        <v>0</v>
      </c>
      <c r="AE10" s="408">
        <f t="shared" si="14"/>
        <v>0</v>
      </c>
    </row>
    <row r="11" spans="1:31" s="410" customFormat="1">
      <c r="A11" s="1009" t="str">
        <f>目录及填表说明!$D$3</f>
        <v>请填XX地区</v>
      </c>
      <c r="B11" s="1009" t="str">
        <f>目录及填表说明!$D$4</f>
        <v>请填XX项目</v>
      </c>
      <c r="C11" s="1276"/>
      <c r="D11" s="253">
        <v>2</v>
      </c>
      <c r="E11" s="246" t="s">
        <v>99</v>
      </c>
      <c r="F11" s="405">
        <f t="shared" ref="F11:G11" si="15">SUM(F12:F15)</f>
        <v>0</v>
      </c>
      <c r="G11" s="405">
        <f t="shared" si="15"/>
        <v>0</v>
      </c>
      <c r="H11" s="405">
        <f t="shared" ref="H11:I11" si="16">SUM(H12:H15)</f>
        <v>0</v>
      </c>
      <c r="I11" s="406">
        <f t="shared" si="16"/>
        <v>0</v>
      </c>
      <c r="J11" s="406">
        <f t="shared" ref="J11:N11" si="17">SUM(J12:J15)</f>
        <v>0</v>
      </c>
      <c r="K11" s="406">
        <f t="shared" si="17"/>
        <v>0</v>
      </c>
      <c r="L11" s="406">
        <f t="shared" si="17"/>
        <v>0</v>
      </c>
      <c r="M11" s="406">
        <f t="shared" si="17"/>
        <v>0</v>
      </c>
      <c r="N11" s="406">
        <f t="shared" si="17"/>
        <v>0</v>
      </c>
      <c r="O11" s="407">
        <f t="shared" si="7"/>
        <v>0</v>
      </c>
      <c r="P11" s="282">
        <f t="shared" si="8"/>
        <v>0</v>
      </c>
      <c r="Q11" s="405">
        <f t="shared" ref="Q11" si="18">SUM(Q12:Q15)</f>
        <v>0</v>
      </c>
      <c r="R11" s="406">
        <f t="shared" ref="R11" si="19">SUM(R12:R15)</f>
        <v>0</v>
      </c>
      <c r="S11" s="406">
        <f t="shared" ref="S11:W11" si="20">SUM(S12:S15)</f>
        <v>0</v>
      </c>
      <c r="T11" s="406">
        <f t="shared" si="20"/>
        <v>0</v>
      </c>
      <c r="U11" s="406">
        <f t="shared" si="20"/>
        <v>0</v>
      </c>
      <c r="V11" s="406">
        <f t="shared" si="20"/>
        <v>0</v>
      </c>
      <c r="W11" s="406">
        <f t="shared" si="20"/>
        <v>0</v>
      </c>
      <c r="X11" s="407">
        <f t="shared" si="9"/>
        <v>0</v>
      </c>
      <c r="Y11" s="282">
        <f t="shared" si="10"/>
        <v>0</v>
      </c>
      <c r="Z11" s="405">
        <f t="shared" si="11"/>
        <v>0</v>
      </c>
      <c r="AA11" s="407">
        <f t="shared" si="12"/>
        <v>0</v>
      </c>
      <c r="AB11" s="408">
        <f t="shared" si="13"/>
        <v>0</v>
      </c>
      <c r="AC11" s="409"/>
      <c r="AD11" s="407">
        <f t="shared" si="6"/>
        <v>0</v>
      </c>
      <c r="AE11" s="408">
        <f t="shared" si="14"/>
        <v>0</v>
      </c>
    </row>
    <row r="12" spans="1:31" outlineLevel="1">
      <c r="A12" s="1009" t="str">
        <f>目录及填表说明!$D$3</f>
        <v>请填XX地区</v>
      </c>
      <c r="B12" s="1009" t="str">
        <f>目录及填表说明!$D$4</f>
        <v>请填XX项目</v>
      </c>
      <c r="C12" s="1276"/>
      <c r="D12" s="254"/>
      <c r="E12" s="247" t="s">
        <v>674</v>
      </c>
      <c r="F12" s="386"/>
      <c r="G12" s="386"/>
      <c r="H12" s="386"/>
      <c r="I12" s="411"/>
      <c r="J12" s="411"/>
      <c r="K12" s="411"/>
      <c r="L12" s="411"/>
      <c r="M12" s="411"/>
      <c r="N12" s="411"/>
      <c r="O12" s="407">
        <f t="shared" si="7"/>
        <v>0</v>
      </c>
      <c r="P12" s="282">
        <f t="shared" si="8"/>
        <v>0</v>
      </c>
      <c r="Q12" s="412"/>
      <c r="R12" s="413"/>
      <c r="S12" s="413"/>
      <c r="T12" s="413"/>
      <c r="U12" s="413"/>
      <c r="V12" s="413"/>
      <c r="W12" s="413"/>
      <c r="X12" s="407">
        <f t="shared" si="9"/>
        <v>0</v>
      </c>
      <c r="Y12" s="282">
        <f t="shared" si="10"/>
        <v>0</v>
      </c>
      <c r="Z12" s="405">
        <f t="shared" si="11"/>
        <v>0</v>
      </c>
      <c r="AA12" s="407">
        <f t="shared" si="12"/>
        <v>0</v>
      </c>
      <c r="AB12" s="408">
        <f t="shared" si="13"/>
        <v>0</v>
      </c>
      <c r="AC12" s="409"/>
      <c r="AD12" s="407">
        <f t="shared" si="6"/>
        <v>0</v>
      </c>
      <c r="AE12" s="408">
        <f t="shared" si="14"/>
        <v>0</v>
      </c>
    </row>
    <row r="13" spans="1:31" outlineLevel="1">
      <c r="A13" s="1009" t="str">
        <f>目录及填表说明!$D$3</f>
        <v>请填XX地区</v>
      </c>
      <c r="B13" s="1009" t="str">
        <f>目录及填表说明!$D$4</f>
        <v>请填XX项目</v>
      </c>
      <c r="C13" s="1276"/>
      <c r="D13" s="254"/>
      <c r="E13" s="247" t="s">
        <v>675</v>
      </c>
      <c r="F13" s="386"/>
      <c r="G13" s="386"/>
      <c r="H13" s="386"/>
      <c r="I13" s="411"/>
      <c r="J13" s="411"/>
      <c r="K13" s="411"/>
      <c r="L13" s="411"/>
      <c r="M13" s="411"/>
      <c r="N13" s="411"/>
      <c r="O13" s="407">
        <f t="shared" si="7"/>
        <v>0</v>
      </c>
      <c r="P13" s="282">
        <f t="shared" si="8"/>
        <v>0</v>
      </c>
      <c r="Q13" s="412"/>
      <c r="R13" s="413"/>
      <c r="S13" s="413"/>
      <c r="T13" s="413"/>
      <c r="U13" s="413"/>
      <c r="V13" s="413"/>
      <c r="W13" s="413"/>
      <c r="X13" s="407">
        <f t="shared" si="9"/>
        <v>0</v>
      </c>
      <c r="Y13" s="282">
        <f t="shared" si="10"/>
        <v>0</v>
      </c>
      <c r="Z13" s="405">
        <f t="shared" si="11"/>
        <v>0</v>
      </c>
      <c r="AA13" s="407">
        <f t="shared" si="12"/>
        <v>0</v>
      </c>
      <c r="AB13" s="408">
        <f t="shared" si="13"/>
        <v>0</v>
      </c>
      <c r="AC13" s="409"/>
      <c r="AD13" s="407">
        <f t="shared" si="6"/>
        <v>0</v>
      </c>
      <c r="AE13" s="408">
        <f t="shared" si="14"/>
        <v>0</v>
      </c>
    </row>
    <row r="14" spans="1:31" outlineLevel="1">
      <c r="A14" s="1009" t="str">
        <f>目录及填表说明!$D$3</f>
        <v>请填XX地区</v>
      </c>
      <c r="B14" s="1009" t="str">
        <f>目录及填表说明!$D$4</f>
        <v>请填XX项目</v>
      </c>
      <c r="C14" s="1276"/>
      <c r="D14" s="254"/>
      <c r="E14" s="249" t="s">
        <v>742</v>
      </c>
      <c r="F14" s="386"/>
      <c r="G14" s="386"/>
      <c r="H14" s="386"/>
      <c r="I14" s="411"/>
      <c r="J14" s="411"/>
      <c r="K14" s="411"/>
      <c r="L14" s="411"/>
      <c r="M14" s="411"/>
      <c r="N14" s="411"/>
      <c r="O14" s="407">
        <f t="shared" si="7"/>
        <v>0</v>
      </c>
      <c r="P14" s="282">
        <f t="shared" si="8"/>
        <v>0</v>
      </c>
      <c r="Q14" s="412"/>
      <c r="R14" s="413"/>
      <c r="S14" s="413"/>
      <c r="T14" s="413"/>
      <c r="U14" s="413"/>
      <c r="V14" s="413"/>
      <c r="W14" s="413"/>
      <c r="X14" s="407">
        <f t="shared" si="9"/>
        <v>0</v>
      </c>
      <c r="Y14" s="282">
        <f t="shared" si="10"/>
        <v>0</v>
      </c>
      <c r="Z14" s="405">
        <f t="shared" si="11"/>
        <v>0</v>
      </c>
      <c r="AA14" s="407">
        <f t="shared" si="12"/>
        <v>0</v>
      </c>
      <c r="AB14" s="408">
        <f t="shared" si="13"/>
        <v>0</v>
      </c>
      <c r="AC14" s="409"/>
      <c r="AD14" s="407">
        <f t="shared" si="6"/>
        <v>0</v>
      </c>
      <c r="AE14" s="408">
        <f t="shared" si="14"/>
        <v>0</v>
      </c>
    </row>
    <row r="15" spans="1:31" outlineLevel="1">
      <c r="A15" s="1009" t="str">
        <f>目录及填表说明!$D$3</f>
        <v>请填XX地区</v>
      </c>
      <c r="B15" s="1009" t="str">
        <f>目录及填表说明!$D$4</f>
        <v>请填XX项目</v>
      </c>
      <c r="C15" s="1276"/>
      <c r="D15" s="254"/>
      <c r="E15" s="247" t="s">
        <v>743</v>
      </c>
      <c r="F15" s="386"/>
      <c r="G15" s="386"/>
      <c r="H15" s="386"/>
      <c r="I15" s="411"/>
      <c r="J15" s="411"/>
      <c r="K15" s="411"/>
      <c r="L15" s="411"/>
      <c r="M15" s="411"/>
      <c r="N15" s="411"/>
      <c r="O15" s="407">
        <f t="shared" si="7"/>
        <v>0</v>
      </c>
      <c r="P15" s="282">
        <f t="shared" si="8"/>
        <v>0</v>
      </c>
      <c r="Q15" s="412"/>
      <c r="R15" s="413"/>
      <c r="S15" s="413"/>
      <c r="T15" s="413"/>
      <c r="U15" s="413"/>
      <c r="V15" s="413"/>
      <c r="W15" s="413"/>
      <c r="X15" s="407">
        <f t="shared" si="9"/>
        <v>0</v>
      </c>
      <c r="Y15" s="282">
        <f t="shared" si="10"/>
        <v>0</v>
      </c>
      <c r="Z15" s="405">
        <f t="shared" si="11"/>
        <v>0</v>
      </c>
      <c r="AA15" s="407">
        <f t="shared" si="12"/>
        <v>0</v>
      </c>
      <c r="AB15" s="408">
        <f t="shared" si="13"/>
        <v>0</v>
      </c>
      <c r="AC15" s="409"/>
      <c r="AD15" s="407">
        <f t="shared" si="6"/>
        <v>0</v>
      </c>
      <c r="AE15" s="408">
        <f t="shared" si="14"/>
        <v>0</v>
      </c>
    </row>
    <row r="16" spans="1:31" s="410" customFormat="1">
      <c r="A16" s="1009" t="str">
        <f>目录及填表说明!$D$3</f>
        <v>请填XX地区</v>
      </c>
      <c r="B16" s="1009" t="str">
        <f>目录及填表说明!$D$4</f>
        <v>请填XX项目</v>
      </c>
      <c r="C16" s="1276"/>
      <c r="D16" s="253">
        <v>3</v>
      </c>
      <c r="E16" s="246" t="s">
        <v>100</v>
      </c>
      <c r="F16" s="405">
        <f t="shared" ref="F16:G16" si="21">SUM(F17:F20)</f>
        <v>0</v>
      </c>
      <c r="G16" s="405">
        <f t="shared" si="21"/>
        <v>0</v>
      </c>
      <c r="H16" s="405">
        <f>SUM(H17:H20)</f>
        <v>0</v>
      </c>
      <c r="I16" s="406">
        <f>SUM(I17:I20)</f>
        <v>0</v>
      </c>
      <c r="J16" s="406">
        <f t="shared" ref="J16:N16" si="22">SUM(J17:J20)</f>
        <v>0</v>
      </c>
      <c r="K16" s="406">
        <f t="shared" si="22"/>
        <v>0</v>
      </c>
      <c r="L16" s="406">
        <f t="shared" si="22"/>
        <v>0</v>
      </c>
      <c r="M16" s="406">
        <f t="shared" si="22"/>
        <v>0</v>
      </c>
      <c r="N16" s="406">
        <f t="shared" si="22"/>
        <v>0</v>
      </c>
      <c r="O16" s="407">
        <f t="shared" si="7"/>
        <v>0</v>
      </c>
      <c r="P16" s="282">
        <f t="shared" si="8"/>
        <v>0</v>
      </c>
      <c r="Q16" s="405">
        <f>SUM(Q17:Q20)</f>
        <v>0</v>
      </c>
      <c r="R16" s="406">
        <f t="shared" ref="R16" si="23">SUM(R17:R20)</f>
        <v>0</v>
      </c>
      <c r="S16" s="406">
        <f t="shared" ref="S16:W16" si="24">SUM(S17:S20)</f>
        <v>0</v>
      </c>
      <c r="T16" s="406">
        <f t="shared" si="24"/>
        <v>0</v>
      </c>
      <c r="U16" s="406">
        <f t="shared" si="24"/>
        <v>0</v>
      </c>
      <c r="V16" s="406">
        <f t="shared" si="24"/>
        <v>0</v>
      </c>
      <c r="W16" s="406">
        <f t="shared" si="24"/>
        <v>0</v>
      </c>
      <c r="X16" s="407">
        <f t="shared" si="9"/>
        <v>0</v>
      </c>
      <c r="Y16" s="282">
        <f t="shared" si="10"/>
        <v>0</v>
      </c>
      <c r="Z16" s="405">
        <f t="shared" si="11"/>
        <v>0</v>
      </c>
      <c r="AA16" s="407">
        <f t="shared" si="12"/>
        <v>0</v>
      </c>
      <c r="AB16" s="408">
        <f t="shared" si="13"/>
        <v>0</v>
      </c>
      <c r="AC16" s="409"/>
      <c r="AD16" s="407">
        <f t="shared" si="6"/>
        <v>0</v>
      </c>
      <c r="AE16" s="408">
        <f t="shared" si="14"/>
        <v>0</v>
      </c>
    </row>
    <row r="17" spans="1:31" outlineLevel="1">
      <c r="A17" s="1009" t="str">
        <f>目录及填表说明!$D$3</f>
        <v>请填XX地区</v>
      </c>
      <c r="B17" s="1009" t="str">
        <f>目录及填表说明!$D$4</f>
        <v>请填XX项目</v>
      </c>
      <c r="C17" s="1276"/>
      <c r="D17" s="254"/>
      <c r="E17" s="247" t="s">
        <v>674</v>
      </c>
      <c r="F17" s="386"/>
      <c r="G17" s="386"/>
      <c r="H17" s="386"/>
      <c r="I17" s="411"/>
      <c r="J17" s="411"/>
      <c r="K17" s="411"/>
      <c r="L17" s="411"/>
      <c r="M17" s="411"/>
      <c r="N17" s="411"/>
      <c r="O17" s="407">
        <f t="shared" si="7"/>
        <v>0</v>
      </c>
      <c r="P17" s="282">
        <f t="shared" si="8"/>
        <v>0</v>
      </c>
      <c r="Q17" s="412"/>
      <c r="R17" s="413"/>
      <c r="S17" s="413"/>
      <c r="T17" s="413"/>
      <c r="U17" s="413"/>
      <c r="V17" s="413"/>
      <c r="W17" s="413"/>
      <c r="X17" s="407">
        <f t="shared" si="9"/>
        <v>0</v>
      </c>
      <c r="Y17" s="282">
        <f t="shared" si="10"/>
        <v>0</v>
      </c>
      <c r="Z17" s="405">
        <f t="shared" si="11"/>
        <v>0</v>
      </c>
      <c r="AA17" s="407">
        <f t="shared" si="12"/>
        <v>0</v>
      </c>
      <c r="AB17" s="408">
        <f t="shared" si="13"/>
        <v>0</v>
      </c>
      <c r="AC17" s="409"/>
      <c r="AD17" s="407">
        <f t="shared" si="6"/>
        <v>0</v>
      </c>
      <c r="AE17" s="408">
        <f t="shared" si="14"/>
        <v>0</v>
      </c>
    </row>
    <row r="18" spans="1:31" outlineLevel="1">
      <c r="A18" s="1009" t="str">
        <f>目录及填表说明!$D$3</f>
        <v>请填XX地区</v>
      </c>
      <c r="B18" s="1009" t="str">
        <f>目录及填表说明!$D$4</f>
        <v>请填XX项目</v>
      </c>
      <c r="C18" s="1276"/>
      <c r="D18" s="254"/>
      <c r="E18" s="247" t="s">
        <v>675</v>
      </c>
      <c r="F18" s="386"/>
      <c r="G18" s="386"/>
      <c r="H18" s="386"/>
      <c r="I18" s="411"/>
      <c r="J18" s="411"/>
      <c r="K18" s="411"/>
      <c r="L18" s="411"/>
      <c r="M18" s="411"/>
      <c r="N18" s="411"/>
      <c r="O18" s="407">
        <f t="shared" si="7"/>
        <v>0</v>
      </c>
      <c r="P18" s="282">
        <f t="shared" si="8"/>
        <v>0</v>
      </c>
      <c r="Q18" s="412"/>
      <c r="R18" s="413"/>
      <c r="S18" s="413"/>
      <c r="T18" s="413"/>
      <c r="U18" s="413"/>
      <c r="V18" s="413"/>
      <c r="W18" s="413"/>
      <c r="X18" s="407">
        <f t="shared" si="9"/>
        <v>0</v>
      </c>
      <c r="Y18" s="282">
        <f t="shared" si="10"/>
        <v>0</v>
      </c>
      <c r="Z18" s="405">
        <f t="shared" si="11"/>
        <v>0</v>
      </c>
      <c r="AA18" s="407">
        <f t="shared" si="12"/>
        <v>0</v>
      </c>
      <c r="AB18" s="408">
        <f t="shared" si="13"/>
        <v>0</v>
      </c>
      <c r="AC18" s="409"/>
      <c r="AD18" s="407">
        <f t="shared" si="6"/>
        <v>0</v>
      </c>
      <c r="AE18" s="408">
        <f t="shared" si="14"/>
        <v>0</v>
      </c>
    </row>
    <row r="19" spans="1:31" outlineLevel="1">
      <c r="A19" s="1009" t="str">
        <f>目录及填表说明!$D$3</f>
        <v>请填XX地区</v>
      </c>
      <c r="B19" s="1009" t="str">
        <f>目录及填表说明!$D$4</f>
        <v>请填XX项目</v>
      </c>
      <c r="C19" s="1276"/>
      <c r="D19" s="254"/>
      <c r="E19" s="249" t="s">
        <v>742</v>
      </c>
      <c r="F19" s="386"/>
      <c r="G19" s="386"/>
      <c r="H19" s="386"/>
      <c r="I19" s="411"/>
      <c r="J19" s="411"/>
      <c r="K19" s="411"/>
      <c r="L19" s="411"/>
      <c r="M19" s="411"/>
      <c r="N19" s="411"/>
      <c r="O19" s="407">
        <f t="shared" si="7"/>
        <v>0</v>
      </c>
      <c r="P19" s="282">
        <f t="shared" si="8"/>
        <v>0</v>
      </c>
      <c r="Q19" s="412"/>
      <c r="R19" s="413"/>
      <c r="S19" s="413"/>
      <c r="T19" s="413"/>
      <c r="U19" s="413"/>
      <c r="V19" s="413"/>
      <c r="W19" s="413"/>
      <c r="X19" s="407">
        <f t="shared" si="9"/>
        <v>0</v>
      </c>
      <c r="Y19" s="282">
        <f t="shared" si="10"/>
        <v>0</v>
      </c>
      <c r="Z19" s="405">
        <f t="shared" si="11"/>
        <v>0</v>
      </c>
      <c r="AA19" s="407">
        <f t="shared" si="12"/>
        <v>0</v>
      </c>
      <c r="AB19" s="408">
        <f t="shared" si="13"/>
        <v>0</v>
      </c>
      <c r="AC19" s="409"/>
      <c r="AD19" s="407">
        <f t="shared" si="6"/>
        <v>0</v>
      </c>
      <c r="AE19" s="408">
        <f t="shared" si="14"/>
        <v>0</v>
      </c>
    </row>
    <row r="20" spans="1:31" outlineLevel="1">
      <c r="A20" s="1009" t="str">
        <f>目录及填表说明!$D$3</f>
        <v>请填XX地区</v>
      </c>
      <c r="B20" s="1009" t="str">
        <f>目录及填表说明!$D$4</f>
        <v>请填XX项目</v>
      </c>
      <c r="C20" s="1276"/>
      <c r="D20" s="254"/>
      <c r="E20" s="247" t="s">
        <v>743</v>
      </c>
      <c r="F20" s="386"/>
      <c r="G20" s="386"/>
      <c r="H20" s="386"/>
      <c r="I20" s="411"/>
      <c r="J20" s="411"/>
      <c r="K20" s="411"/>
      <c r="L20" s="411"/>
      <c r="M20" s="411"/>
      <c r="N20" s="411"/>
      <c r="O20" s="407">
        <f t="shared" si="7"/>
        <v>0</v>
      </c>
      <c r="P20" s="282">
        <f t="shared" si="8"/>
        <v>0</v>
      </c>
      <c r="Q20" s="412"/>
      <c r="R20" s="413"/>
      <c r="S20" s="413"/>
      <c r="T20" s="413"/>
      <c r="U20" s="413"/>
      <c r="V20" s="413"/>
      <c r="W20" s="413"/>
      <c r="X20" s="407">
        <f t="shared" si="9"/>
        <v>0</v>
      </c>
      <c r="Y20" s="282">
        <f t="shared" si="10"/>
        <v>0</v>
      </c>
      <c r="Z20" s="405">
        <f t="shared" si="11"/>
        <v>0</v>
      </c>
      <c r="AA20" s="407">
        <f t="shared" si="12"/>
        <v>0</v>
      </c>
      <c r="AB20" s="408">
        <f t="shared" si="13"/>
        <v>0</v>
      </c>
      <c r="AC20" s="409"/>
      <c r="AD20" s="407">
        <f t="shared" si="6"/>
        <v>0</v>
      </c>
      <c r="AE20" s="408">
        <f t="shared" si="14"/>
        <v>0</v>
      </c>
    </row>
    <row r="21" spans="1:31" s="410" customFormat="1">
      <c r="A21" s="1009" t="str">
        <f>目录及填表说明!$D$3</f>
        <v>请填XX地区</v>
      </c>
      <c r="B21" s="1009" t="str">
        <f>目录及填表说明!$D$4</f>
        <v>请填XX项目</v>
      </c>
      <c r="C21" s="1276"/>
      <c r="D21" s="253">
        <v>4</v>
      </c>
      <c r="E21" s="246" t="s">
        <v>101</v>
      </c>
      <c r="F21" s="405">
        <f t="shared" ref="F21:G21" si="25">SUM(F22:F25)</f>
        <v>0</v>
      </c>
      <c r="G21" s="405">
        <f t="shared" si="25"/>
        <v>0</v>
      </c>
      <c r="H21" s="405">
        <f t="shared" ref="H21:I21" si="26">SUM(H22:H25)</f>
        <v>0</v>
      </c>
      <c r="I21" s="406">
        <f t="shared" si="26"/>
        <v>0</v>
      </c>
      <c r="J21" s="406">
        <f t="shared" ref="J21:N21" si="27">SUM(J22:J25)</f>
        <v>0</v>
      </c>
      <c r="K21" s="406">
        <f t="shared" si="27"/>
        <v>0</v>
      </c>
      <c r="L21" s="406">
        <f t="shared" si="27"/>
        <v>0</v>
      </c>
      <c r="M21" s="406">
        <f t="shared" si="27"/>
        <v>0</v>
      </c>
      <c r="N21" s="406">
        <f t="shared" si="27"/>
        <v>0</v>
      </c>
      <c r="O21" s="407">
        <f t="shared" si="7"/>
        <v>0</v>
      </c>
      <c r="P21" s="282">
        <f t="shared" si="8"/>
        <v>0</v>
      </c>
      <c r="Q21" s="405">
        <f t="shared" ref="Q21" si="28">SUM(Q22:Q25)</f>
        <v>0</v>
      </c>
      <c r="R21" s="406">
        <f t="shared" ref="R21" si="29">SUM(R22:R25)</f>
        <v>0</v>
      </c>
      <c r="S21" s="406">
        <f t="shared" ref="S21:W21" si="30">SUM(S22:S25)</f>
        <v>0</v>
      </c>
      <c r="T21" s="406">
        <f t="shared" si="30"/>
        <v>0</v>
      </c>
      <c r="U21" s="406">
        <f t="shared" si="30"/>
        <v>0</v>
      </c>
      <c r="V21" s="406">
        <f t="shared" si="30"/>
        <v>0</v>
      </c>
      <c r="W21" s="406">
        <f t="shared" si="30"/>
        <v>0</v>
      </c>
      <c r="X21" s="407">
        <f t="shared" si="9"/>
        <v>0</v>
      </c>
      <c r="Y21" s="282">
        <f t="shared" si="10"/>
        <v>0</v>
      </c>
      <c r="Z21" s="405">
        <f t="shared" si="11"/>
        <v>0</v>
      </c>
      <c r="AA21" s="407">
        <f t="shared" si="12"/>
        <v>0</v>
      </c>
      <c r="AB21" s="408">
        <f t="shared" si="13"/>
        <v>0</v>
      </c>
      <c r="AC21" s="409"/>
      <c r="AD21" s="407">
        <f t="shared" si="6"/>
        <v>0</v>
      </c>
      <c r="AE21" s="408">
        <f t="shared" si="14"/>
        <v>0</v>
      </c>
    </row>
    <row r="22" spans="1:31" outlineLevel="1">
      <c r="A22" s="1009" t="str">
        <f>目录及填表说明!$D$3</f>
        <v>请填XX地区</v>
      </c>
      <c r="B22" s="1009" t="str">
        <f>目录及填表说明!$D$4</f>
        <v>请填XX项目</v>
      </c>
      <c r="C22" s="1276"/>
      <c r="D22" s="254"/>
      <c r="E22" s="247" t="s">
        <v>674</v>
      </c>
      <c r="F22" s="386"/>
      <c r="G22" s="386"/>
      <c r="H22" s="386"/>
      <c r="I22" s="411"/>
      <c r="J22" s="411"/>
      <c r="K22" s="411"/>
      <c r="L22" s="411"/>
      <c r="M22" s="411"/>
      <c r="N22" s="411"/>
      <c r="O22" s="407">
        <f t="shared" si="7"/>
        <v>0</v>
      </c>
      <c r="P22" s="282">
        <f t="shared" si="8"/>
        <v>0</v>
      </c>
      <c r="Q22" s="412"/>
      <c r="R22" s="413"/>
      <c r="S22" s="413"/>
      <c r="T22" s="413"/>
      <c r="U22" s="413"/>
      <c r="V22" s="413"/>
      <c r="W22" s="413"/>
      <c r="X22" s="407">
        <f t="shared" si="9"/>
        <v>0</v>
      </c>
      <c r="Y22" s="282">
        <f t="shared" si="10"/>
        <v>0</v>
      </c>
      <c r="Z22" s="405">
        <f t="shared" si="11"/>
        <v>0</v>
      </c>
      <c r="AA22" s="407">
        <f t="shared" si="12"/>
        <v>0</v>
      </c>
      <c r="AB22" s="408">
        <f t="shared" si="13"/>
        <v>0</v>
      </c>
      <c r="AC22" s="409"/>
      <c r="AD22" s="407">
        <f t="shared" si="6"/>
        <v>0</v>
      </c>
      <c r="AE22" s="408">
        <f t="shared" si="14"/>
        <v>0</v>
      </c>
    </row>
    <row r="23" spans="1:31" outlineLevel="1">
      <c r="A23" s="1009" t="str">
        <f>目录及填表说明!$D$3</f>
        <v>请填XX地区</v>
      </c>
      <c r="B23" s="1009" t="str">
        <f>目录及填表说明!$D$4</f>
        <v>请填XX项目</v>
      </c>
      <c r="C23" s="1276"/>
      <c r="D23" s="254"/>
      <c r="E23" s="247" t="s">
        <v>675</v>
      </c>
      <c r="F23" s="386"/>
      <c r="G23" s="386"/>
      <c r="H23" s="386"/>
      <c r="I23" s="411"/>
      <c r="J23" s="411"/>
      <c r="K23" s="411"/>
      <c r="L23" s="411"/>
      <c r="M23" s="411"/>
      <c r="N23" s="411"/>
      <c r="O23" s="407">
        <f t="shared" si="7"/>
        <v>0</v>
      </c>
      <c r="P23" s="282">
        <f t="shared" si="8"/>
        <v>0</v>
      </c>
      <c r="Q23" s="412"/>
      <c r="R23" s="413"/>
      <c r="S23" s="413"/>
      <c r="T23" s="413"/>
      <c r="U23" s="413"/>
      <c r="V23" s="413"/>
      <c r="W23" s="413"/>
      <c r="X23" s="407">
        <f t="shared" si="9"/>
        <v>0</v>
      </c>
      <c r="Y23" s="282">
        <f t="shared" si="10"/>
        <v>0</v>
      </c>
      <c r="Z23" s="405">
        <f t="shared" si="11"/>
        <v>0</v>
      </c>
      <c r="AA23" s="407">
        <f t="shared" si="12"/>
        <v>0</v>
      </c>
      <c r="AB23" s="408">
        <f t="shared" si="13"/>
        <v>0</v>
      </c>
      <c r="AC23" s="409"/>
      <c r="AD23" s="407">
        <f t="shared" si="6"/>
        <v>0</v>
      </c>
      <c r="AE23" s="408">
        <f t="shared" si="14"/>
        <v>0</v>
      </c>
    </row>
    <row r="24" spans="1:31" outlineLevel="1">
      <c r="A24" s="1009" t="str">
        <f>目录及填表说明!$D$3</f>
        <v>请填XX地区</v>
      </c>
      <c r="B24" s="1009" t="str">
        <f>目录及填表说明!$D$4</f>
        <v>请填XX项目</v>
      </c>
      <c r="C24" s="1276"/>
      <c r="D24" s="254"/>
      <c r="E24" s="249" t="s">
        <v>742</v>
      </c>
      <c r="F24" s="386"/>
      <c r="G24" s="386"/>
      <c r="H24" s="386"/>
      <c r="I24" s="411"/>
      <c r="J24" s="411"/>
      <c r="K24" s="411"/>
      <c r="L24" s="411"/>
      <c r="M24" s="411"/>
      <c r="N24" s="411"/>
      <c r="O24" s="407">
        <f t="shared" si="7"/>
        <v>0</v>
      </c>
      <c r="P24" s="282">
        <f t="shared" si="8"/>
        <v>0</v>
      </c>
      <c r="Q24" s="412"/>
      <c r="R24" s="413"/>
      <c r="S24" s="413"/>
      <c r="T24" s="413"/>
      <c r="U24" s="413"/>
      <c r="V24" s="413"/>
      <c r="W24" s="413"/>
      <c r="X24" s="407">
        <f t="shared" si="9"/>
        <v>0</v>
      </c>
      <c r="Y24" s="282">
        <f t="shared" si="10"/>
        <v>0</v>
      </c>
      <c r="Z24" s="405">
        <f t="shared" si="11"/>
        <v>0</v>
      </c>
      <c r="AA24" s="407">
        <f t="shared" si="12"/>
        <v>0</v>
      </c>
      <c r="AB24" s="408">
        <f t="shared" si="13"/>
        <v>0</v>
      </c>
      <c r="AC24" s="409"/>
      <c r="AD24" s="407">
        <f t="shared" si="6"/>
        <v>0</v>
      </c>
      <c r="AE24" s="408">
        <f t="shared" si="14"/>
        <v>0</v>
      </c>
    </row>
    <row r="25" spans="1:31" outlineLevel="1">
      <c r="A25" s="1009" t="str">
        <f>目录及填表说明!$D$3</f>
        <v>请填XX地区</v>
      </c>
      <c r="B25" s="1009" t="str">
        <f>目录及填表说明!$D$4</f>
        <v>请填XX项目</v>
      </c>
      <c r="C25" s="1276"/>
      <c r="D25" s="254"/>
      <c r="E25" s="247" t="s">
        <v>743</v>
      </c>
      <c r="F25" s="386"/>
      <c r="G25" s="386"/>
      <c r="H25" s="386"/>
      <c r="I25" s="411"/>
      <c r="J25" s="411"/>
      <c r="K25" s="411"/>
      <c r="L25" s="411"/>
      <c r="M25" s="411"/>
      <c r="N25" s="411"/>
      <c r="O25" s="407">
        <f t="shared" si="7"/>
        <v>0</v>
      </c>
      <c r="P25" s="282">
        <f t="shared" si="8"/>
        <v>0</v>
      </c>
      <c r="Q25" s="412"/>
      <c r="R25" s="413"/>
      <c r="S25" s="413"/>
      <c r="T25" s="413"/>
      <c r="U25" s="413"/>
      <c r="V25" s="413"/>
      <c r="W25" s="413"/>
      <c r="X25" s="407">
        <f t="shared" si="9"/>
        <v>0</v>
      </c>
      <c r="Y25" s="282">
        <f t="shared" si="10"/>
        <v>0</v>
      </c>
      <c r="Z25" s="405">
        <f t="shared" si="11"/>
        <v>0</v>
      </c>
      <c r="AA25" s="407">
        <f t="shared" si="12"/>
        <v>0</v>
      </c>
      <c r="AB25" s="408">
        <f t="shared" si="13"/>
        <v>0</v>
      </c>
      <c r="AC25" s="409"/>
      <c r="AD25" s="407">
        <f t="shared" si="6"/>
        <v>0</v>
      </c>
      <c r="AE25" s="408">
        <f t="shared" si="14"/>
        <v>0</v>
      </c>
    </row>
    <row r="26" spans="1:31" s="410" customFormat="1">
      <c r="A26" s="1009" t="str">
        <f>目录及填表说明!$D$3</f>
        <v>请填XX地区</v>
      </c>
      <c r="B26" s="1009" t="str">
        <f>目录及填表说明!$D$4</f>
        <v>请填XX项目</v>
      </c>
      <c r="C26" s="1276"/>
      <c r="D26" s="253">
        <v>5</v>
      </c>
      <c r="E26" s="246" t="s">
        <v>102</v>
      </c>
      <c r="F26" s="405">
        <f t="shared" ref="F26:G26" si="31">SUM(F27:F30)</f>
        <v>0</v>
      </c>
      <c r="G26" s="405">
        <f t="shared" si="31"/>
        <v>0</v>
      </c>
      <c r="H26" s="405">
        <f t="shared" ref="H26:I26" si="32">SUM(H27:H30)</f>
        <v>0</v>
      </c>
      <c r="I26" s="406">
        <f t="shared" si="32"/>
        <v>0</v>
      </c>
      <c r="J26" s="406">
        <f t="shared" ref="J26:N26" si="33">SUM(J27:J30)</f>
        <v>0</v>
      </c>
      <c r="K26" s="406">
        <f t="shared" si="33"/>
        <v>0</v>
      </c>
      <c r="L26" s="406">
        <f t="shared" si="33"/>
        <v>0</v>
      </c>
      <c r="M26" s="406">
        <f t="shared" si="33"/>
        <v>0</v>
      </c>
      <c r="N26" s="406">
        <f t="shared" si="33"/>
        <v>0</v>
      </c>
      <c r="O26" s="407">
        <f t="shared" si="7"/>
        <v>0</v>
      </c>
      <c r="P26" s="282">
        <f t="shared" si="8"/>
        <v>0</v>
      </c>
      <c r="Q26" s="405">
        <f t="shared" ref="Q26" si="34">SUM(Q27:Q30)</f>
        <v>0</v>
      </c>
      <c r="R26" s="406">
        <f t="shared" ref="R26" si="35">SUM(R27:R30)</f>
        <v>0</v>
      </c>
      <c r="S26" s="406">
        <f t="shared" ref="S26:W26" si="36">SUM(S27:S30)</f>
        <v>0</v>
      </c>
      <c r="T26" s="406">
        <f t="shared" si="36"/>
        <v>0</v>
      </c>
      <c r="U26" s="406">
        <f t="shared" si="36"/>
        <v>0</v>
      </c>
      <c r="V26" s="406">
        <f t="shared" si="36"/>
        <v>0</v>
      </c>
      <c r="W26" s="406">
        <f t="shared" si="36"/>
        <v>0</v>
      </c>
      <c r="X26" s="407">
        <f t="shared" si="9"/>
        <v>0</v>
      </c>
      <c r="Y26" s="282">
        <f t="shared" si="10"/>
        <v>0</v>
      </c>
      <c r="Z26" s="405">
        <f t="shared" si="11"/>
        <v>0</v>
      </c>
      <c r="AA26" s="407">
        <f t="shared" si="12"/>
        <v>0</v>
      </c>
      <c r="AB26" s="408">
        <f t="shared" si="13"/>
        <v>0</v>
      </c>
      <c r="AC26" s="409"/>
      <c r="AD26" s="407">
        <f t="shared" si="6"/>
        <v>0</v>
      </c>
      <c r="AE26" s="408">
        <f t="shared" si="14"/>
        <v>0</v>
      </c>
    </row>
    <row r="27" spans="1:31" outlineLevel="1">
      <c r="A27" s="1009" t="str">
        <f>目录及填表说明!$D$3</f>
        <v>请填XX地区</v>
      </c>
      <c r="B27" s="1009" t="str">
        <f>目录及填表说明!$D$4</f>
        <v>请填XX项目</v>
      </c>
      <c r="C27" s="1276"/>
      <c r="D27" s="254"/>
      <c r="E27" s="247" t="s">
        <v>674</v>
      </c>
      <c r="F27" s="386"/>
      <c r="G27" s="386"/>
      <c r="H27" s="386"/>
      <c r="I27" s="411"/>
      <c r="J27" s="411"/>
      <c r="K27" s="411"/>
      <c r="L27" s="411"/>
      <c r="M27" s="411"/>
      <c r="N27" s="411"/>
      <c r="O27" s="407">
        <f t="shared" si="7"/>
        <v>0</v>
      </c>
      <c r="P27" s="282">
        <f t="shared" si="8"/>
        <v>0</v>
      </c>
      <c r="Q27" s="412"/>
      <c r="R27" s="413"/>
      <c r="S27" s="413"/>
      <c r="T27" s="413"/>
      <c r="U27" s="413"/>
      <c r="V27" s="413"/>
      <c r="W27" s="413"/>
      <c r="X27" s="407">
        <f t="shared" si="9"/>
        <v>0</v>
      </c>
      <c r="Y27" s="282">
        <f t="shared" si="10"/>
        <v>0</v>
      </c>
      <c r="Z27" s="405">
        <f t="shared" si="11"/>
        <v>0</v>
      </c>
      <c r="AA27" s="407">
        <f t="shared" si="12"/>
        <v>0</v>
      </c>
      <c r="AB27" s="408">
        <f t="shared" si="13"/>
        <v>0</v>
      </c>
      <c r="AC27" s="409"/>
      <c r="AD27" s="407">
        <f t="shared" si="6"/>
        <v>0</v>
      </c>
      <c r="AE27" s="408">
        <f t="shared" si="14"/>
        <v>0</v>
      </c>
    </row>
    <row r="28" spans="1:31" outlineLevel="1">
      <c r="A28" s="1009" t="str">
        <f>目录及填表说明!$D$3</f>
        <v>请填XX地区</v>
      </c>
      <c r="B28" s="1009" t="str">
        <f>目录及填表说明!$D$4</f>
        <v>请填XX项目</v>
      </c>
      <c r="C28" s="1276"/>
      <c r="D28" s="254"/>
      <c r="E28" s="247" t="s">
        <v>675</v>
      </c>
      <c r="F28" s="386"/>
      <c r="G28" s="386"/>
      <c r="H28" s="386"/>
      <c r="I28" s="411"/>
      <c r="J28" s="411"/>
      <c r="K28" s="411"/>
      <c r="L28" s="411"/>
      <c r="M28" s="411"/>
      <c r="N28" s="411"/>
      <c r="O28" s="407">
        <f t="shared" si="7"/>
        <v>0</v>
      </c>
      <c r="P28" s="282">
        <f t="shared" si="8"/>
        <v>0</v>
      </c>
      <c r="Q28" s="412"/>
      <c r="R28" s="413"/>
      <c r="S28" s="413"/>
      <c r="T28" s="413"/>
      <c r="U28" s="413"/>
      <c r="V28" s="413"/>
      <c r="W28" s="413"/>
      <c r="X28" s="407">
        <f t="shared" si="9"/>
        <v>0</v>
      </c>
      <c r="Y28" s="282">
        <f t="shared" si="10"/>
        <v>0</v>
      </c>
      <c r="Z28" s="405">
        <f t="shared" si="11"/>
        <v>0</v>
      </c>
      <c r="AA28" s="407">
        <f t="shared" si="12"/>
        <v>0</v>
      </c>
      <c r="AB28" s="408">
        <f t="shared" si="13"/>
        <v>0</v>
      </c>
      <c r="AC28" s="409"/>
      <c r="AD28" s="407">
        <f t="shared" si="6"/>
        <v>0</v>
      </c>
      <c r="AE28" s="408">
        <f t="shared" si="14"/>
        <v>0</v>
      </c>
    </row>
    <row r="29" spans="1:31" outlineLevel="1">
      <c r="A29" s="1009" t="str">
        <f>目录及填表说明!$D$3</f>
        <v>请填XX地区</v>
      </c>
      <c r="B29" s="1009" t="str">
        <f>目录及填表说明!$D$4</f>
        <v>请填XX项目</v>
      </c>
      <c r="C29" s="1276"/>
      <c r="D29" s="254"/>
      <c r="E29" s="249" t="s">
        <v>742</v>
      </c>
      <c r="F29" s="386"/>
      <c r="G29" s="386"/>
      <c r="H29" s="386"/>
      <c r="I29" s="411"/>
      <c r="J29" s="411"/>
      <c r="K29" s="411"/>
      <c r="L29" s="411"/>
      <c r="M29" s="411"/>
      <c r="N29" s="411"/>
      <c r="O29" s="407">
        <f t="shared" si="7"/>
        <v>0</v>
      </c>
      <c r="P29" s="282">
        <f t="shared" si="8"/>
        <v>0</v>
      </c>
      <c r="Q29" s="412"/>
      <c r="R29" s="413"/>
      <c r="S29" s="413"/>
      <c r="T29" s="413"/>
      <c r="U29" s="413"/>
      <c r="V29" s="413"/>
      <c r="W29" s="413"/>
      <c r="X29" s="407">
        <f t="shared" si="9"/>
        <v>0</v>
      </c>
      <c r="Y29" s="282">
        <f t="shared" si="10"/>
        <v>0</v>
      </c>
      <c r="Z29" s="405">
        <f t="shared" si="11"/>
        <v>0</v>
      </c>
      <c r="AA29" s="407">
        <f t="shared" si="12"/>
        <v>0</v>
      </c>
      <c r="AB29" s="408">
        <f t="shared" si="13"/>
        <v>0</v>
      </c>
      <c r="AC29" s="409"/>
      <c r="AD29" s="407">
        <f t="shared" si="6"/>
        <v>0</v>
      </c>
      <c r="AE29" s="408">
        <f t="shared" si="14"/>
        <v>0</v>
      </c>
    </row>
    <row r="30" spans="1:31" s="410" customFormat="1" outlineLevel="1">
      <c r="A30" s="1009" t="str">
        <f>目录及填表说明!$D$3</f>
        <v>请填XX地区</v>
      </c>
      <c r="B30" s="1009" t="str">
        <f>目录及填表说明!$D$4</f>
        <v>请填XX项目</v>
      </c>
      <c r="C30" s="1276"/>
      <c r="D30" s="255"/>
      <c r="E30" s="248" t="s">
        <v>743</v>
      </c>
      <c r="F30" s="386"/>
      <c r="G30" s="386"/>
      <c r="H30" s="386"/>
      <c r="I30" s="414"/>
      <c r="J30" s="414"/>
      <c r="K30" s="414"/>
      <c r="L30" s="414"/>
      <c r="M30" s="414"/>
      <c r="N30" s="414"/>
      <c r="O30" s="407">
        <f t="shared" si="7"/>
        <v>0</v>
      </c>
      <c r="P30" s="282">
        <f t="shared" si="8"/>
        <v>0</v>
      </c>
      <c r="Q30" s="412"/>
      <c r="R30" s="413"/>
      <c r="S30" s="413"/>
      <c r="T30" s="413"/>
      <c r="U30" s="413"/>
      <c r="V30" s="413"/>
      <c r="W30" s="413"/>
      <c r="X30" s="407">
        <f t="shared" si="9"/>
        <v>0</v>
      </c>
      <c r="Y30" s="282">
        <f t="shared" si="10"/>
        <v>0</v>
      </c>
      <c r="Z30" s="405">
        <f t="shared" si="11"/>
        <v>0</v>
      </c>
      <c r="AA30" s="407">
        <f t="shared" si="12"/>
        <v>0</v>
      </c>
      <c r="AB30" s="408">
        <f t="shared" si="13"/>
        <v>0</v>
      </c>
      <c r="AC30" s="409"/>
      <c r="AD30" s="407">
        <f t="shared" si="6"/>
        <v>0</v>
      </c>
      <c r="AE30" s="408">
        <f t="shared" si="14"/>
        <v>0</v>
      </c>
    </row>
    <row r="31" spans="1:31" s="410" customFormat="1">
      <c r="A31" s="1009" t="str">
        <f>目录及填表说明!$D$3</f>
        <v>请填XX地区</v>
      </c>
      <c r="B31" s="1009" t="str">
        <f>目录及填表说明!$D$4</f>
        <v>请填XX项目</v>
      </c>
      <c r="C31" s="1276"/>
      <c r="D31" s="253">
        <v>6</v>
      </c>
      <c r="E31" s="246" t="s">
        <v>103</v>
      </c>
      <c r="F31" s="405">
        <f t="shared" ref="F31:G31" si="37">SUM(F32:F33)</f>
        <v>0</v>
      </c>
      <c r="G31" s="405">
        <f t="shared" si="37"/>
        <v>0</v>
      </c>
      <c r="H31" s="405">
        <f>SUM(H32:H33)</f>
        <v>0</v>
      </c>
      <c r="I31" s="406">
        <f>SUM(I32:I33)</f>
        <v>0</v>
      </c>
      <c r="J31" s="406">
        <f t="shared" ref="J31:N31" si="38">SUM(J32:J33)</f>
        <v>0</v>
      </c>
      <c r="K31" s="406">
        <f t="shared" si="38"/>
        <v>0</v>
      </c>
      <c r="L31" s="406">
        <f t="shared" si="38"/>
        <v>0</v>
      </c>
      <c r="M31" s="406">
        <f t="shared" si="38"/>
        <v>0</v>
      </c>
      <c r="N31" s="406">
        <f t="shared" si="38"/>
        <v>0</v>
      </c>
      <c r="O31" s="407">
        <f t="shared" si="7"/>
        <v>0</v>
      </c>
      <c r="P31" s="282">
        <f t="shared" si="8"/>
        <v>0</v>
      </c>
      <c r="Q31" s="415">
        <f>SUM(Q32:Q33)</f>
        <v>0</v>
      </c>
      <c r="R31" s="416">
        <f t="shared" ref="R31" si="39">SUM(R32:R33)</f>
        <v>0</v>
      </c>
      <c r="S31" s="416">
        <f t="shared" ref="S31" si="40">SUM(S32:S33)</f>
        <v>0</v>
      </c>
      <c r="T31" s="416">
        <f t="shared" ref="T31" si="41">SUM(T32:T33)</f>
        <v>0</v>
      </c>
      <c r="U31" s="416">
        <f t="shared" ref="U31" si="42">SUM(U32:U33)</f>
        <v>0</v>
      </c>
      <c r="V31" s="416">
        <f t="shared" ref="V31" si="43">SUM(V32:V33)</f>
        <v>0</v>
      </c>
      <c r="W31" s="416">
        <f t="shared" ref="W31" si="44">SUM(W32:W33)</f>
        <v>0</v>
      </c>
      <c r="X31" s="407">
        <f t="shared" si="9"/>
        <v>0</v>
      </c>
      <c r="Y31" s="282">
        <f t="shared" si="10"/>
        <v>0</v>
      </c>
      <c r="Z31" s="405">
        <f t="shared" si="11"/>
        <v>0</v>
      </c>
      <c r="AA31" s="407">
        <f t="shared" si="12"/>
        <v>0</v>
      </c>
      <c r="AB31" s="408">
        <f t="shared" si="13"/>
        <v>0</v>
      </c>
      <c r="AC31" s="409"/>
      <c r="AD31" s="407">
        <f t="shared" si="6"/>
        <v>0</v>
      </c>
      <c r="AE31" s="408">
        <f t="shared" si="14"/>
        <v>0</v>
      </c>
    </row>
    <row r="32" spans="1:31" s="410" customFormat="1">
      <c r="A32" s="1009" t="str">
        <f>目录及填表说明!$D$3</f>
        <v>请填XX地区</v>
      </c>
      <c r="B32" s="1009" t="str">
        <f>目录及填表说明!$D$4</f>
        <v>请填XX项目</v>
      </c>
      <c r="C32" s="1276"/>
      <c r="D32" s="254"/>
      <c r="E32" s="247" t="s">
        <v>674</v>
      </c>
      <c r="F32" s="386"/>
      <c r="G32" s="386"/>
      <c r="H32" s="386"/>
      <c r="I32" s="411"/>
      <c r="J32" s="411"/>
      <c r="K32" s="411"/>
      <c r="L32" s="411"/>
      <c r="M32" s="411"/>
      <c r="N32" s="411"/>
      <c r="O32" s="407">
        <f t="shared" si="7"/>
        <v>0</v>
      </c>
      <c r="P32" s="282">
        <f t="shared" si="8"/>
        <v>0</v>
      </c>
      <c r="Q32" s="412"/>
      <c r="R32" s="413"/>
      <c r="S32" s="413"/>
      <c r="T32" s="413"/>
      <c r="U32" s="413"/>
      <c r="V32" s="413"/>
      <c r="W32" s="413"/>
      <c r="X32" s="407">
        <f t="shared" ref="X32:X33" si="45">SUM(R32:W32)</f>
        <v>0</v>
      </c>
      <c r="Y32" s="282">
        <f t="shared" ref="Y32:Y33" si="46">IF(Q32=0,IF(X32&gt;0,100%,IF(X32&lt;0,-100%,0)),IF(Q32&lt;0,IF(X32&gt;0,100%,-X32/Q32),X32/Q32))</f>
        <v>0</v>
      </c>
      <c r="Z32" s="405">
        <f t="shared" si="11"/>
        <v>0</v>
      </c>
      <c r="AA32" s="407">
        <f t="shared" ref="AA32:AA33" si="47">O32+X32</f>
        <v>0</v>
      </c>
      <c r="AB32" s="408">
        <f t="shared" ref="AB32:AB33" si="48">IF(Z32=0,IF(AA32&gt;0,100%,IF(AA32&lt;0,-100%,0)),IF(Z32&lt;0,IF(AA32&gt;0,100%,-AA32/Z32),AA32/Z32))</f>
        <v>0</v>
      </c>
      <c r="AC32" s="409"/>
      <c r="AD32" s="407">
        <f t="shared" si="6"/>
        <v>0</v>
      </c>
      <c r="AE32" s="408">
        <f t="shared" ref="AE32:AE33" si="49">IF(AC32=0,IF(AD32&gt;0,100%,IF(AD32&lt;0,-100%,0)),IF(AC32&lt;0,IF(AD32&gt;0,100%,-AD32/AC32),AD32/AC32))</f>
        <v>0</v>
      </c>
    </row>
    <row r="33" spans="1:31" s="410" customFormat="1">
      <c r="A33" s="1009" t="str">
        <f>目录及填表说明!$D$3</f>
        <v>请填XX地区</v>
      </c>
      <c r="B33" s="1009" t="str">
        <f>目录及填表说明!$D$4</f>
        <v>请填XX项目</v>
      </c>
      <c r="C33" s="1276"/>
      <c r="D33" s="254"/>
      <c r="E33" s="249" t="s">
        <v>675</v>
      </c>
      <c r="F33" s="386"/>
      <c r="G33" s="386"/>
      <c r="H33" s="386"/>
      <c r="I33" s="411"/>
      <c r="J33" s="411"/>
      <c r="K33" s="411"/>
      <c r="L33" s="411"/>
      <c r="M33" s="411"/>
      <c r="N33" s="411"/>
      <c r="O33" s="407">
        <f t="shared" si="7"/>
        <v>0</v>
      </c>
      <c r="P33" s="282">
        <f t="shared" si="8"/>
        <v>0</v>
      </c>
      <c r="Q33" s="412"/>
      <c r="R33" s="413"/>
      <c r="S33" s="413"/>
      <c r="T33" s="413"/>
      <c r="U33" s="413"/>
      <c r="V33" s="413"/>
      <c r="W33" s="413"/>
      <c r="X33" s="407">
        <f t="shared" si="45"/>
        <v>0</v>
      </c>
      <c r="Y33" s="282">
        <f t="shared" si="46"/>
        <v>0</v>
      </c>
      <c r="Z33" s="405">
        <f t="shared" si="11"/>
        <v>0</v>
      </c>
      <c r="AA33" s="407">
        <f t="shared" si="47"/>
        <v>0</v>
      </c>
      <c r="AB33" s="408">
        <f t="shared" si="48"/>
        <v>0</v>
      </c>
      <c r="AC33" s="409"/>
      <c r="AD33" s="407">
        <f t="shared" si="6"/>
        <v>0</v>
      </c>
      <c r="AE33" s="408">
        <f t="shared" si="49"/>
        <v>0</v>
      </c>
    </row>
    <row r="34" spans="1:31" s="410" customFormat="1">
      <c r="A34" s="1009" t="str">
        <f>目录及填表说明!$D$3</f>
        <v>请填XX地区</v>
      </c>
      <c r="B34" s="1009" t="str">
        <f>目录及填表说明!$D$4</f>
        <v>请填XX项目</v>
      </c>
      <c r="C34" s="1276"/>
      <c r="D34" s="253">
        <v>7</v>
      </c>
      <c r="E34" s="246" t="s">
        <v>104</v>
      </c>
      <c r="F34" s="405"/>
      <c r="G34" s="405"/>
      <c r="H34" s="405"/>
      <c r="I34" s="406"/>
      <c r="J34" s="406"/>
      <c r="K34" s="406"/>
      <c r="L34" s="406"/>
      <c r="M34" s="406"/>
      <c r="N34" s="406"/>
      <c r="O34" s="407">
        <f t="shared" si="7"/>
        <v>0</v>
      </c>
      <c r="P34" s="282">
        <f t="shared" si="8"/>
        <v>0</v>
      </c>
      <c r="Q34" s="415"/>
      <c r="R34" s="416"/>
      <c r="S34" s="416"/>
      <c r="T34" s="416"/>
      <c r="U34" s="416"/>
      <c r="V34" s="416"/>
      <c r="W34" s="416"/>
      <c r="X34" s="407">
        <f t="shared" si="9"/>
        <v>0</v>
      </c>
      <c r="Y34" s="282">
        <f t="shared" si="10"/>
        <v>0</v>
      </c>
      <c r="Z34" s="405">
        <f t="shared" si="11"/>
        <v>0</v>
      </c>
      <c r="AA34" s="407">
        <f t="shared" si="12"/>
        <v>0</v>
      </c>
      <c r="AB34" s="408">
        <f t="shared" si="13"/>
        <v>0</v>
      </c>
      <c r="AC34" s="409"/>
      <c r="AD34" s="407">
        <f>F34+G34+O34+X34</f>
        <v>0</v>
      </c>
      <c r="AE34" s="408">
        <f t="shared" si="14"/>
        <v>0</v>
      </c>
    </row>
    <row r="35" spans="1:31" s="396" customFormat="1">
      <c r="A35" s="1009" t="str">
        <f>目录及填表说明!$D$3</f>
        <v>请填XX地区</v>
      </c>
      <c r="B35" s="1009" t="str">
        <f>目录及填表说明!$D$4</f>
        <v>请填XX项目</v>
      </c>
      <c r="C35" s="1003"/>
      <c r="D35" s="1292" t="s">
        <v>105</v>
      </c>
      <c r="E35" s="1292"/>
      <c r="F35" s="417">
        <f t="shared" ref="F35:G35" si="50">F6+F11+F16+F21+F26</f>
        <v>0</v>
      </c>
      <c r="G35" s="417">
        <f t="shared" si="50"/>
        <v>0</v>
      </c>
      <c r="H35" s="417">
        <f t="shared" ref="H35" si="51">H6+H11+H16+H21+H26</f>
        <v>0</v>
      </c>
      <c r="I35" s="417">
        <f t="shared" ref="I35:AD35" si="52">I6+I11+I16+I21+I26</f>
        <v>0</v>
      </c>
      <c r="J35" s="417">
        <f t="shared" si="52"/>
        <v>0</v>
      </c>
      <c r="K35" s="417">
        <f t="shared" si="52"/>
        <v>0</v>
      </c>
      <c r="L35" s="417">
        <f t="shared" si="52"/>
        <v>0</v>
      </c>
      <c r="M35" s="417">
        <f t="shared" si="52"/>
        <v>0</v>
      </c>
      <c r="N35" s="417">
        <f t="shared" si="52"/>
        <v>0</v>
      </c>
      <c r="O35" s="417">
        <f t="shared" si="52"/>
        <v>0</v>
      </c>
      <c r="P35" s="283">
        <f t="shared" si="8"/>
        <v>0</v>
      </c>
      <c r="Q35" s="417">
        <f t="shared" ref="Q35" si="53">Q6+Q11+Q16+Q21+Q26</f>
        <v>0</v>
      </c>
      <c r="R35" s="417">
        <f t="shared" si="52"/>
        <v>0</v>
      </c>
      <c r="S35" s="417">
        <f t="shared" si="52"/>
        <v>0</v>
      </c>
      <c r="T35" s="417">
        <f t="shared" si="52"/>
        <v>0</v>
      </c>
      <c r="U35" s="417">
        <f t="shared" si="52"/>
        <v>0</v>
      </c>
      <c r="V35" s="417">
        <f t="shared" si="52"/>
        <v>0</v>
      </c>
      <c r="W35" s="417">
        <f t="shared" si="52"/>
        <v>0</v>
      </c>
      <c r="X35" s="417">
        <f t="shared" si="52"/>
        <v>0</v>
      </c>
      <c r="Y35" s="283">
        <f t="shared" si="10"/>
        <v>0</v>
      </c>
      <c r="Z35" s="417">
        <f t="shared" si="52"/>
        <v>0</v>
      </c>
      <c r="AA35" s="417">
        <f t="shared" si="52"/>
        <v>0</v>
      </c>
      <c r="AB35" s="418">
        <f t="shared" si="13"/>
        <v>0</v>
      </c>
      <c r="AC35" s="417">
        <f t="shared" si="52"/>
        <v>0</v>
      </c>
      <c r="AD35" s="417">
        <f t="shared" si="52"/>
        <v>0</v>
      </c>
      <c r="AE35" s="418">
        <f t="shared" si="14"/>
        <v>0</v>
      </c>
    </row>
    <row r="36" spans="1:31" s="410" customFormat="1">
      <c r="A36" s="1009" t="str">
        <f>目录及填表说明!$D$3</f>
        <v>请填XX地区</v>
      </c>
      <c r="B36" s="1009" t="str">
        <f>目录及填表说明!$D$4</f>
        <v>请填XX项目</v>
      </c>
      <c r="C36" s="1276" t="s">
        <v>889</v>
      </c>
      <c r="D36" s="253">
        <v>1</v>
      </c>
      <c r="E36" s="246" t="s">
        <v>96</v>
      </c>
      <c r="F36" s="405">
        <f t="shared" ref="F36:G36" si="54">IFERROR(F66/F6*10000,0)</f>
        <v>0</v>
      </c>
      <c r="G36" s="405">
        <f t="shared" si="54"/>
        <v>0</v>
      </c>
      <c r="H36" s="405">
        <f t="shared" ref="H36:I61" si="55">IFERROR(H66/H6*10000,0)</f>
        <v>0</v>
      </c>
      <c r="I36" s="406">
        <f t="shared" si="55"/>
        <v>0</v>
      </c>
      <c r="J36" s="406">
        <f t="shared" ref="J36:O36" si="56">IFERROR(J66/J6*10000,0)</f>
        <v>0</v>
      </c>
      <c r="K36" s="406">
        <f t="shared" si="56"/>
        <v>0</v>
      </c>
      <c r="L36" s="406">
        <f t="shared" si="56"/>
        <v>0</v>
      </c>
      <c r="M36" s="406">
        <f t="shared" si="56"/>
        <v>0</v>
      </c>
      <c r="N36" s="406">
        <f t="shared" si="56"/>
        <v>0</v>
      </c>
      <c r="O36" s="407">
        <f t="shared" si="56"/>
        <v>0</v>
      </c>
      <c r="P36" s="282">
        <f t="shared" si="8"/>
        <v>0</v>
      </c>
      <c r="Q36" s="405">
        <f t="shared" ref="Q36" si="57">IFERROR(Q66/Q6*10000,0)</f>
        <v>0</v>
      </c>
      <c r="R36" s="406">
        <f t="shared" ref="R36:R61" si="58">IFERROR(R66/R6*10000,0)</f>
        <v>0</v>
      </c>
      <c r="S36" s="406">
        <f t="shared" ref="S36:W36" si="59">IFERROR(S66/S6*10000,0)</f>
        <v>0</v>
      </c>
      <c r="T36" s="406">
        <f t="shared" si="59"/>
        <v>0</v>
      </c>
      <c r="U36" s="406">
        <f t="shared" si="59"/>
        <v>0</v>
      </c>
      <c r="V36" s="406">
        <f t="shared" si="59"/>
        <v>0</v>
      </c>
      <c r="W36" s="406">
        <f t="shared" si="59"/>
        <v>0</v>
      </c>
      <c r="X36" s="407">
        <f t="shared" ref="X36" si="60">IFERROR(X66/X6*10000,0)</f>
        <v>0</v>
      </c>
      <c r="Y36" s="282">
        <f t="shared" si="10"/>
        <v>0</v>
      </c>
      <c r="Z36" s="405">
        <f t="shared" ref="Z36" si="61">IFERROR(Z66/Z6*10000,0)</f>
        <v>0</v>
      </c>
      <c r="AA36" s="407">
        <f t="shared" ref="AA36" si="62">IFERROR(AA66/AA6*10000,0)</f>
        <v>0</v>
      </c>
      <c r="AB36" s="408">
        <f t="shared" si="13"/>
        <v>0</v>
      </c>
      <c r="AC36" s="409"/>
      <c r="AD36" s="407">
        <f t="shared" ref="AD36:AD61" si="63">IFERROR(AD66/AD6*10000,0)</f>
        <v>0</v>
      </c>
      <c r="AE36" s="408">
        <f t="shared" si="14"/>
        <v>0</v>
      </c>
    </row>
    <row r="37" spans="1:31" outlineLevel="1">
      <c r="A37" s="1009" t="str">
        <f>目录及填表说明!$D$3</f>
        <v>请填XX地区</v>
      </c>
      <c r="B37" s="1009" t="str">
        <f>目录及填表说明!$D$4</f>
        <v>请填XX项目</v>
      </c>
      <c r="C37" s="1276"/>
      <c r="D37" s="254"/>
      <c r="E37" s="247" t="str">
        <f>E7</f>
        <v>类别1</v>
      </c>
      <c r="F37" s="386">
        <f t="shared" ref="F37:G37" si="64">IFERROR(F67/F7*10000,0)</f>
        <v>0</v>
      </c>
      <c r="G37" s="386">
        <f t="shared" si="64"/>
        <v>0</v>
      </c>
      <c r="H37" s="386">
        <f t="shared" si="55"/>
        <v>0</v>
      </c>
      <c r="I37" s="406">
        <f t="shared" si="55"/>
        <v>0</v>
      </c>
      <c r="J37" s="406">
        <f t="shared" ref="J37:O37" si="65">IFERROR(J67/J7*10000,0)</f>
        <v>0</v>
      </c>
      <c r="K37" s="406">
        <f t="shared" si="65"/>
        <v>0</v>
      </c>
      <c r="L37" s="406">
        <f t="shared" si="65"/>
        <v>0</v>
      </c>
      <c r="M37" s="406">
        <f t="shared" si="65"/>
        <v>0</v>
      </c>
      <c r="N37" s="406">
        <f t="shared" si="65"/>
        <v>0</v>
      </c>
      <c r="O37" s="407">
        <f t="shared" si="65"/>
        <v>0</v>
      </c>
      <c r="P37" s="282">
        <f t="shared" si="8"/>
        <v>0</v>
      </c>
      <c r="Q37" s="405">
        <f t="shared" ref="Q37" si="66">IFERROR(Q67/Q7*10000,0)</f>
        <v>0</v>
      </c>
      <c r="R37" s="406">
        <f t="shared" si="58"/>
        <v>0</v>
      </c>
      <c r="S37" s="406">
        <f t="shared" ref="S37:W37" si="67">IFERROR(S67/S7*10000,0)</f>
        <v>0</v>
      </c>
      <c r="T37" s="406">
        <f t="shared" si="67"/>
        <v>0</v>
      </c>
      <c r="U37" s="406">
        <f t="shared" si="67"/>
        <v>0</v>
      </c>
      <c r="V37" s="406">
        <f t="shared" si="67"/>
        <v>0</v>
      </c>
      <c r="W37" s="406">
        <f t="shared" si="67"/>
        <v>0</v>
      </c>
      <c r="X37" s="407">
        <f t="shared" ref="X37" si="68">IFERROR(X67/X7*10000,0)</f>
        <v>0</v>
      </c>
      <c r="Y37" s="282">
        <f t="shared" si="10"/>
        <v>0</v>
      </c>
      <c r="Z37" s="405">
        <f t="shared" ref="Z37" si="69">IFERROR(Z67/Z7*10000,0)</f>
        <v>0</v>
      </c>
      <c r="AA37" s="407">
        <f t="shared" ref="AA37" si="70">IFERROR(AA67/AA7*10000,0)</f>
        <v>0</v>
      </c>
      <c r="AB37" s="408">
        <f t="shared" si="13"/>
        <v>0</v>
      </c>
      <c r="AC37" s="409"/>
      <c r="AD37" s="407">
        <f t="shared" si="63"/>
        <v>0</v>
      </c>
      <c r="AE37" s="408">
        <f t="shared" si="14"/>
        <v>0</v>
      </c>
    </row>
    <row r="38" spans="1:31" outlineLevel="1">
      <c r="A38" s="1009" t="str">
        <f>目录及填表说明!$D$3</f>
        <v>请填XX地区</v>
      </c>
      <c r="B38" s="1009" t="str">
        <f>目录及填表说明!$D$4</f>
        <v>请填XX项目</v>
      </c>
      <c r="C38" s="1276"/>
      <c r="D38" s="254"/>
      <c r="E38" s="247" t="str">
        <f>E8</f>
        <v>类别2</v>
      </c>
      <c r="F38" s="386">
        <f t="shared" ref="F38:G38" si="71">IFERROR(F68/F8*10000,0)</f>
        <v>0</v>
      </c>
      <c r="G38" s="386">
        <f t="shared" si="71"/>
        <v>0</v>
      </c>
      <c r="H38" s="386">
        <f t="shared" si="55"/>
        <v>0</v>
      </c>
      <c r="I38" s="406">
        <f t="shared" si="55"/>
        <v>0</v>
      </c>
      <c r="J38" s="406">
        <f t="shared" ref="J38:O38" si="72">IFERROR(J68/J8*10000,0)</f>
        <v>0</v>
      </c>
      <c r="K38" s="406">
        <f t="shared" si="72"/>
        <v>0</v>
      </c>
      <c r="L38" s="406">
        <f t="shared" si="72"/>
        <v>0</v>
      </c>
      <c r="M38" s="406">
        <f t="shared" si="72"/>
        <v>0</v>
      </c>
      <c r="N38" s="406">
        <f t="shared" si="72"/>
        <v>0</v>
      </c>
      <c r="O38" s="407">
        <f t="shared" si="72"/>
        <v>0</v>
      </c>
      <c r="P38" s="282">
        <f t="shared" si="8"/>
        <v>0</v>
      </c>
      <c r="Q38" s="405">
        <f t="shared" ref="Q38" si="73">IFERROR(Q68/Q8*10000,0)</f>
        <v>0</v>
      </c>
      <c r="R38" s="406">
        <f t="shared" si="58"/>
        <v>0</v>
      </c>
      <c r="S38" s="406">
        <f t="shared" ref="S38:W38" si="74">IFERROR(S68/S8*10000,0)</f>
        <v>0</v>
      </c>
      <c r="T38" s="406">
        <f t="shared" si="74"/>
        <v>0</v>
      </c>
      <c r="U38" s="406">
        <f t="shared" si="74"/>
        <v>0</v>
      </c>
      <c r="V38" s="406">
        <f t="shared" si="74"/>
        <v>0</v>
      </c>
      <c r="W38" s="406">
        <f t="shared" si="74"/>
        <v>0</v>
      </c>
      <c r="X38" s="407">
        <f t="shared" ref="X38" si="75">IFERROR(X68/X8*10000,0)</f>
        <v>0</v>
      </c>
      <c r="Y38" s="282">
        <f t="shared" si="10"/>
        <v>0</v>
      </c>
      <c r="Z38" s="405">
        <f t="shared" ref="Z38" si="76">IFERROR(Z68/Z8*10000,0)</f>
        <v>0</v>
      </c>
      <c r="AA38" s="407">
        <f t="shared" ref="AA38" si="77">IFERROR(AA68/AA8*10000,0)</f>
        <v>0</v>
      </c>
      <c r="AB38" s="408">
        <f t="shared" si="13"/>
        <v>0</v>
      </c>
      <c r="AC38" s="409"/>
      <c r="AD38" s="407">
        <f t="shared" si="63"/>
        <v>0</v>
      </c>
      <c r="AE38" s="408">
        <f t="shared" si="14"/>
        <v>0</v>
      </c>
    </row>
    <row r="39" spans="1:31" outlineLevel="1">
      <c r="A39" s="1009" t="str">
        <f>目录及填表说明!$D$3</f>
        <v>请填XX地区</v>
      </c>
      <c r="B39" s="1009" t="str">
        <f>目录及填表说明!$D$4</f>
        <v>请填XX项目</v>
      </c>
      <c r="C39" s="1276"/>
      <c r="D39" s="254"/>
      <c r="E39" s="249" t="str">
        <f>E9</f>
        <v>类别3</v>
      </c>
      <c r="F39" s="386">
        <f t="shared" ref="F39:G39" si="78">IFERROR(F69/F9*10000,0)</f>
        <v>0</v>
      </c>
      <c r="G39" s="386">
        <f t="shared" si="78"/>
        <v>0</v>
      </c>
      <c r="H39" s="386">
        <f t="shared" si="55"/>
        <v>0</v>
      </c>
      <c r="I39" s="406">
        <f t="shared" si="55"/>
        <v>0</v>
      </c>
      <c r="J39" s="406">
        <f t="shared" ref="J39:O39" si="79">IFERROR(J69/J9*10000,0)</f>
        <v>0</v>
      </c>
      <c r="K39" s="406">
        <f t="shared" si="79"/>
        <v>0</v>
      </c>
      <c r="L39" s="406">
        <f t="shared" si="79"/>
        <v>0</v>
      </c>
      <c r="M39" s="406">
        <f t="shared" si="79"/>
        <v>0</v>
      </c>
      <c r="N39" s="406">
        <f t="shared" si="79"/>
        <v>0</v>
      </c>
      <c r="O39" s="407">
        <f t="shared" si="79"/>
        <v>0</v>
      </c>
      <c r="P39" s="282">
        <f t="shared" si="8"/>
        <v>0</v>
      </c>
      <c r="Q39" s="405">
        <f t="shared" ref="Q39" si="80">IFERROR(Q69/Q9*10000,0)</f>
        <v>0</v>
      </c>
      <c r="R39" s="406">
        <f t="shared" si="58"/>
        <v>0</v>
      </c>
      <c r="S39" s="406">
        <f t="shared" ref="S39:W39" si="81">IFERROR(S69/S9*10000,0)</f>
        <v>0</v>
      </c>
      <c r="T39" s="406">
        <f t="shared" si="81"/>
        <v>0</v>
      </c>
      <c r="U39" s="406">
        <f t="shared" si="81"/>
        <v>0</v>
      </c>
      <c r="V39" s="406">
        <f t="shared" si="81"/>
        <v>0</v>
      </c>
      <c r="W39" s="406">
        <f t="shared" si="81"/>
        <v>0</v>
      </c>
      <c r="X39" s="407">
        <f t="shared" ref="X39" si="82">IFERROR(X69/X9*10000,0)</f>
        <v>0</v>
      </c>
      <c r="Y39" s="282">
        <f t="shared" si="10"/>
        <v>0</v>
      </c>
      <c r="Z39" s="405">
        <f t="shared" ref="Z39" si="83">IFERROR(Z69/Z9*10000,0)</f>
        <v>0</v>
      </c>
      <c r="AA39" s="407">
        <f t="shared" ref="AA39" si="84">IFERROR(AA69/AA9*10000,0)</f>
        <v>0</v>
      </c>
      <c r="AB39" s="408">
        <f t="shared" si="13"/>
        <v>0</v>
      </c>
      <c r="AC39" s="409"/>
      <c r="AD39" s="407">
        <f t="shared" si="63"/>
        <v>0</v>
      </c>
      <c r="AE39" s="408">
        <f t="shared" si="14"/>
        <v>0</v>
      </c>
    </row>
    <row r="40" spans="1:31" outlineLevel="1">
      <c r="A40" s="1009" t="str">
        <f>目录及填表说明!$D$3</f>
        <v>请填XX地区</v>
      </c>
      <c r="B40" s="1009" t="str">
        <f>目录及填表说明!$D$4</f>
        <v>请填XX项目</v>
      </c>
      <c r="C40" s="1276"/>
      <c r="D40" s="254"/>
      <c r="E40" s="395" t="str">
        <f>E10</f>
        <v>类别4</v>
      </c>
      <c r="F40" s="386">
        <f t="shared" ref="F40:G40" si="85">IFERROR(F70/F10*10000,0)</f>
        <v>0</v>
      </c>
      <c r="G40" s="386">
        <f t="shared" si="85"/>
        <v>0</v>
      </c>
      <c r="H40" s="386">
        <f t="shared" si="55"/>
        <v>0</v>
      </c>
      <c r="I40" s="406">
        <f t="shared" si="55"/>
        <v>0</v>
      </c>
      <c r="J40" s="406">
        <f t="shared" ref="J40:O40" si="86">IFERROR(J70/J10*10000,0)</f>
        <v>0</v>
      </c>
      <c r="K40" s="406">
        <f t="shared" si="86"/>
        <v>0</v>
      </c>
      <c r="L40" s="406">
        <f t="shared" si="86"/>
        <v>0</v>
      </c>
      <c r="M40" s="406">
        <f t="shared" si="86"/>
        <v>0</v>
      </c>
      <c r="N40" s="406">
        <f t="shared" si="86"/>
        <v>0</v>
      </c>
      <c r="O40" s="407">
        <f t="shared" si="86"/>
        <v>0</v>
      </c>
      <c r="P40" s="282">
        <f t="shared" si="8"/>
        <v>0</v>
      </c>
      <c r="Q40" s="405">
        <f t="shared" ref="Q40" si="87">IFERROR(Q70/Q10*10000,0)</f>
        <v>0</v>
      </c>
      <c r="R40" s="406">
        <f t="shared" si="58"/>
        <v>0</v>
      </c>
      <c r="S40" s="406">
        <f t="shared" ref="S40:W40" si="88">IFERROR(S70/S10*10000,0)</f>
        <v>0</v>
      </c>
      <c r="T40" s="406">
        <f t="shared" si="88"/>
        <v>0</v>
      </c>
      <c r="U40" s="406">
        <f t="shared" si="88"/>
        <v>0</v>
      </c>
      <c r="V40" s="406">
        <f t="shared" si="88"/>
        <v>0</v>
      </c>
      <c r="W40" s="406">
        <f t="shared" si="88"/>
        <v>0</v>
      </c>
      <c r="X40" s="407">
        <f t="shared" ref="X40" si="89">IFERROR(X70/X10*10000,0)</f>
        <v>0</v>
      </c>
      <c r="Y40" s="282">
        <f t="shared" si="10"/>
        <v>0</v>
      </c>
      <c r="Z40" s="405">
        <f t="shared" ref="Z40" si="90">IFERROR(Z70/Z10*10000,0)</f>
        <v>0</v>
      </c>
      <c r="AA40" s="407">
        <f t="shared" ref="AA40" si="91">IFERROR(AA70/AA10*10000,0)</f>
        <v>0</v>
      </c>
      <c r="AB40" s="408">
        <f t="shared" si="13"/>
        <v>0</v>
      </c>
      <c r="AC40" s="409"/>
      <c r="AD40" s="407">
        <f t="shared" si="63"/>
        <v>0</v>
      </c>
      <c r="AE40" s="408">
        <f t="shared" si="14"/>
        <v>0</v>
      </c>
    </row>
    <row r="41" spans="1:31" s="410" customFormat="1">
      <c r="A41" s="1009" t="str">
        <f>目录及填表说明!$D$3</f>
        <v>请填XX地区</v>
      </c>
      <c r="B41" s="1009" t="str">
        <f>目录及填表说明!$D$4</f>
        <v>请填XX项目</v>
      </c>
      <c r="C41" s="1276"/>
      <c r="D41" s="253">
        <v>2</v>
      </c>
      <c r="E41" s="246" t="s">
        <v>99</v>
      </c>
      <c r="F41" s="405">
        <f t="shared" ref="F41:G41" si="92">IFERROR(F71/F11*10000,0)</f>
        <v>0</v>
      </c>
      <c r="G41" s="405">
        <f t="shared" si="92"/>
        <v>0</v>
      </c>
      <c r="H41" s="405">
        <f t="shared" si="55"/>
        <v>0</v>
      </c>
      <c r="I41" s="406">
        <f t="shared" si="55"/>
        <v>0</v>
      </c>
      <c r="J41" s="406">
        <f t="shared" ref="J41:O41" si="93">IFERROR(J71/J11*10000,0)</f>
        <v>0</v>
      </c>
      <c r="K41" s="406">
        <f t="shared" si="93"/>
        <v>0</v>
      </c>
      <c r="L41" s="406">
        <f t="shared" si="93"/>
        <v>0</v>
      </c>
      <c r="M41" s="406">
        <f t="shared" si="93"/>
        <v>0</v>
      </c>
      <c r="N41" s="406">
        <f t="shared" si="93"/>
        <v>0</v>
      </c>
      <c r="O41" s="407">
        <f t="shared" si="93"/>
        <v>0</v>
      </c>
      <c r="P41" s="282">
        <f t="shared" si="8"/>
        <v>0</v>
      </c>
      <c r="Q41" s="405">
        <f t="shared" ref="Q41" si="94">IFERROR(Q71/Q11*10000,0)</f>
        <v>0</v>
      </c>
      <c r="R41" s="406">
        <f t="shared" si="58"/>
        <v>0</v>
      </c>
      <c r="S41" s="406">
        <f t="shared" ref="S41:W41" si="95">IFERROR(S71/S11*10000,0)</f>
        <v>0</v>
      </c>
      <c r="T41" s="406">
        <f t="shared" si="95"/>
        <v>0</v>
      </c>
      <c r="U41" s="406">
        <f t="shared" si="95"/>
        <v>0</v>
      </c>
      <c r="V41" s="406">
        <f t="shared" si="95"/>
        <v>0</v>
      </c>
      <c r="W41" s="406">
        <f t="shared" si="95"/>
        <v>0</v>
      </c>
      <c r="X41" s="407">
        <f t="shared" ref="X41" si="96">IFERROR(X71/X11*10000,0)</f>
        <v>0</v>
      </c>
      <c r="Y41" s="282">
        <f t="shared" si="10"/>
        <v>0</v>
      </c>
      <c r="Z41" s="405">
        <f t="shared" ref="Z41" si="97">IFERROR(Z71/Z11*10000,0)</f>
        <v>0</v>
      </c>
      <c r="AA41" s="407">
        <f t="shared" ref="AA41" si="98">IFERROR(AA71/AA11*10000,0)</f>
        <v>0</v>
      </c>
      <c r="AB41" s="408">
        <f t="shared" si="13"/>
        <v>0</v>
      </c>
      <c r="AC41" s="409"/>
      <c r="AD41" s="407">
        <f t="shared" si="63"/>
        <v>0</v>
      </c>
      <c r="AE41" s="408">
        <f t="shared" si="14"/>
        <v>0</v>
      </c>
    </row>
    <row r="42" spans="1:31" outlineLevel="1">
      <c r="A42" s="1009" t="str">
        <f>目录及填表说明!$D$3</f>
        <v>请填XX地区</v>
      </c>
      <c r="B42" s="1009" t="str">
        <f>目录及填表说明!$D$4</f>
        <v>请填XX项目</v>
      </c>
      <c r="C42" s="1276"/>
      <c r="D42" s="254"/>
      <c r="E42" s="247" t="str">
        <f>E12</f>
        <v>类别1</v>
      </c>
      <c r="F42" s="386">
        <f t="shared" ref="F42:G42" si="99">IFERROR(F72/F12*10000,0)</f>
        <v>0</v>
      </c>
      <c r="G42" s="386">
        <f t="shared" si="99"/>
        <v>0</v>
      </c>
      <c r="H42" s="386">
        <f t="shared" si="55"/>
        <v>0</v>
      </c>
      <c r="I42" s="406">
        <f t="shared" si="55"/>
        <v>0</v>
      </c>
      <c r="J42" s="406">
        <f t="shared" ref="J42:O42" si="100">IFERROR(J72/J12*10000,0)</f>
        <v>0</v>
      </c>
      <c r="K42" s="406">
        <f t="shared" si="100"/>
        <v>0</v>
      </c>
      <c r="L42" s="406">
        <f t="shared" si="100"/>
        <v>0</v>
      </c>
      <c r="M42" s="406">
        <f t="shared" si="100"/>
        <v>0</v>
      </c>
      <c r="N42" s="406">
        <f t="shared" si="100"/>
        <v>0</v>
      </c>
      <c r="O42" s="407">
        <f t="shared" si="100"/>
        <v>0</v>
      </c>
      <c r="P42" s="282">
        <f t="shared" si="8"/>
        <v>0</v>
      </c>
      <c r="Q42" s="405">
        <f t="shared" ref="Q42" si="101">IFERROR(Q72/Q12*10000,0)</f>
        <v>0</v>
      </c>
      <c r="R42" s="406">
        <f t="shared" si="58"/>
        <v>0</v>
      </c>
      <c r="S42" s="406">
        <f t="shared" ref="S42:W42" si="102">IFERROR(S72/S12*10000,0)</f>
        <v>0</v>
      </c>
      <c r="T42" s="406">
        <f t="shared" si="102"/>
        <v>0</v>
      </c>
      <c r="U42" s="406">
        <f t="shared" si="102"/>
        <v>0</v>
      </c>
      <c r="V42" s="406">
        <f t="shared" si="102"/>
        <v>0</v>
      </c>
      <c r="W42" s="406">
        <f t="shared" si="102"/>
        <v>0</v>
      </c>
      <c r="X42" s="407">
        <f t="shared" ref="X42" si="103">IFERROR(X72/X12*10000,0)</f>
        <v>0</v>
      </c>
      <c r="Y42" s="282">
        <f t="shared" si="10"/>
        <v>0</v>
      </c>
      <c r="Z42" s="405">
        <f t="shared" ref="Z42" si="104">IFERROR(Z72/Z12*10000,0)</f>
        <v>0</v>
      </c>
      <c r="AA42" s="407">
        <f t="shared" ref="AA42" si="105">IFERROR(AA72/AA12*10000,0)</f>
        <v>0</v>
      </c>
      <c r="AB42" s="408">
        <f t="shared" si="13"/>
        <v>0</v>
      </c>
      <c r="AC42" s="409"/>
      <c r="AD42" s="407">
        <f t="shared" si="63"/>
        <v>0</v>
      </c>
      <c r="AE42" s="408">
        <f t="shared" si="14"/>
        <v>0</v>
      </c>
    </row>
    <row r="43" spans="1:31" outlineLevel="1">
      <c r="A43" s="1009" t="str">
        <f>目录及填表说明!$D$3</f>
        <v>请填XX地区</v>
      </c>
      <c r="B43" s="1009" t="str">
        <f>目录及填表说明!$D$4</f>
        <v>请填XX项目</v>
      </c>
      <c r="C43" s="1276"/>
      <c r="D43" s="254"/>
      <c r="E43" s="247" t="str">
        <f>E13</f>
        <v>类别2</v>
      </c>
      <c r="F43" s="386">
        <f t="shared" ref="F43:G43" si="106">IFERROR(F73/F13*10000,0)</f>
        <v>0</v>
      </c>
      <c r="G43" s="386">
        <f t="shared" si="106"/>
        <v>0</v>
      </c>
      <c r="H43" s="386">
        <f t="shared" si="55"/>
        <v>0</v>
      </c>
      <c r="I43" s="406">
        <f t="shared" si="55"/>
        <v>0</v>
      </c>
      <c r="J43" s="406">
        <f t="shared" ref="J43:O43" si="107">IFERROR(J73/J13*10000,0)</f>
        <v>0</v>
      </c>
      <c r="K43" s="406">
        <f t="shared" si="107"/>
        <v>0</v>
      </c>
      <c r="L43" s="406">
        <f t="shared" si="107"/>
        <v>0</v>
      </c>
      <c r="M43" s="406">
        <f t="shared" si="107"/>
        <v>0</v>
      </c>
      <c r="N43" s="406">
        <f t="shared" si="107"/>
        <v>0</v>
      </c>
      <c r="O43" s="407">
        <f t="shared" si="107"/>
        <v>0</v>
      </c>
      <c r="P43" s="282">
        <f t="shared" si="8"/>
        <v>0</v>
      </c>
      <c r="Q43" s="405">
        <f t="shared" ref="Q43" si="108">IFERROR(Q73/Q13*10000,0)</f>
        <v>0</v>
      </c>
      <c r="R43" s="406">
        <f t="shared" si="58"/>
        <v>0</v>
      </c>
      <c r="S43" s="406">
        <f t="shared" ref="S43:W43" si="109">IFERROR(S73/S13*10000,0)</f>
        <v>0</v>
      </c>
      <c r="T43" s="406">
        <f t="shared" si="109"/>
        <v>0</v>
      </c>
      <c r="U43" s="406">
        <f t="shared" si="109"/>
        <v>0</v>
      </c>
      <c r="V43" s="406">
        <f t="shared" si="109"/>
        <v>0</v>
      </c>
      <c r="W43" s="406">
        <f t="shared" si="109"/>
        <v>0</v>
      </c>
      <c r="X43" s="407">
        <f t="shared" ref="X43" si="110">IFERROR(X73/X13*10000,0)</f>
        <v>0</v>
      </c>
      <c r="Y43" s="282">
        <f t="shared" si="10"/>
        <v>0</v>
      </c>
      <c r="Z43" s="405">
        <f t="shared" ref="Z43" si="111">IFERROR(Z73/Z13*10000,0)</f>
        <v>0</v>
      </c>
      <c r="AA43" s="407">
        <f t="shared" ref="AA43" si="112">IFERROR(AA73/AA13*10000,0)</f>
        <v>0</v>
      </c>
      <c r="AB43" s="408">
        <f t="shared" si="13"/>
        <v>0</v>
      </c>
      <c r="AC43" s="409"/>
      <c r="AD43" s="407">
        <f t="shared" si="63"/>
        <v>0</v>
      </c>
      <c r="AE43" s="408">
        <f t="shared" si="14"/>
        <v>0</v>
      </c>
    </row>
    <row r="44" spans="1:31" outlineLevel="1">
      <c r="A44" s="1009" t="str">
        <f>目录及填表说明!$D$3</f>
        <v>请填XX地区</v>
      </c>
      <c r="B44" s="1009" t="str">
        <f>目录及填表说明!$D$4</f>
        <v>请填XX项目</v>
      </c>
      <c r="C44" s="1276"/>
      <c r="D44" s="254"/>
      <c r="E44" s="249" t="str">
        <f>E14</f>
        <v>类别3</v>
      </c>
      <c r="F44" s="386">
        <f t="shared" ref="F44:G44" si="113">IFERROR(F74/F14*10000,0)</f>
        <v>0</v>
      </c>
      <c r="G44" s="386">
        <f t="shared" si="113"/>
        <v>0</v>
      </c>
      <c r="H44" s="386">
        <f t="shared" si="55"/>
        <v>0</v>
      </c>
      <c r="I44" s="406">
        <f t="shared" si="55"/>
        <v>0</v>
      </c>
      <c r="J44" s="406">
        <f t="shared" ref="J44:O44" si="114">IFERROR(J74/J14*10000,0)</f>
        <v>0</v>
      </c>
      <c r="K44" s="406">
        <f t="shared" si="114"/>
        <v>0</v>
      </c>
      <c r="L44" s="406">
        <f t="shared" si="114"/>
        <v>0</v>
      </c>
      <c r="M44" s="406">
        <f t="shared" si="114"/>
        <v>0</v>
      </c>
      <c r="N44" s="406">
        <f t="shared" si="114"/>
        <v>0</v>
      </c>
      <c r="O44" s="407">
        <f t="shared" si="114"/>
        <v>0</v>
      </c>
      <c r="P44" s="282">
        <f t="shared" si="8"/>
        <v>0</v>
      </c>
      <c r="Q44" s="405">
        <f t="shared" ref="Q44" si="115">IFERROR(Q74/Q14*10000,0)</f>
        <v>0</v>
      </c>
      <c r="R44" s="406">
        <f t="shared" si="58"/>
        <v>0</v>
      </c>
      <c r="S44" s="406">
        <f t="shared" ref="S44:W44" si="116">IFERROR(S74/S14*10000,0)</f>
        <v>0</v>
      </c>
      <c r="T44" s="406">
        <f t="shared" si="116"/>
        <v>0</v>
      </c>
      <c r="U44" s="406">
        <f t="shared" si="116"/>
        <v>0</v>
      </c>
      <c r="V44" s="406">
        <f t="shared" si="116"/>
        <v>0</v>
      </c>
      <c r="W44" s="406">
        <f t="shared" si="116"/>
        <v>0</v>
      </c>
      <c r="X44" s="407">
        <f t="shared" ref="X44" si="117">IFERROR(X74/X14*10000,0)</f>
        <v>0</v>
      </c>
      <c r="Y44" s="282">
        <f t="shared" si="10"/>
        <v>0</v>
      </c>
      <c r="Z44" s="405">
        <f t="shared" ref="Z44" si="118">IFERROR(Z74/Z14*10000,0)</f>
        <v>0</v>
      </c>
      <c r="AA44" s="407">
        <f t="shared" ref="AA44" si="119">IFERROR(AA74/AA14*10000,0)</f>
        <v>0</v>
      </c>
      <c r="AB44" s="408">
        <f t="shared" si="13"/>
        <v>0</v>
      </c>
      <c r="AC44" s="409"/>
      <c r="AD44" s="407">
        <f t="shared" si="63"/>
        <v>0</v>
      </c>
      <c r="AE44" s="408">
        <f t="shared" si="14"/>
        <v>0</v>
      </c>
    </row>
    <row r="45" spans="1:31" outlineLevel="1">
      <c r="A45" s="1009" t="str">
        <f>目录及填表说明!$D$3</f>
        <v>请填XX地区</v>
      </c>
      <c r="B45" s="1009" t="str">
        <f>目录及填表说明!$D$4</f>
        <v>请填XX项目</v>
      </c>
      <c r="C45" s="1276"/>
      <c r="D45" s="254"/>
      <c r="E45" s="395" t="str">
        <f>E15</f>
        <v>类别4</v>
      </c>
      <c r="F45" s="386">
        <f t="shared" ref="F45:G45" si="120">IFERROR(F75/F15*10000,0)</f>
        <v>0</v>
      </c>
      <c r="G45" s="386">
        <f t="shared" si="120"/>
        <v>0</v>
      </c>
      <c r="H45" s="386">
        <f t="shared" si="55"/>
        <v>0</v>
      </c>
      <c r="I45" s="406">
        <f t="shared" si="55"/>
        <v>0</v>
      </c>
      <c r="J45" s="406">
        <f t="shared" ref="J45:O45" si="121">IFERROR(J75/J15*10000,0)</f>
        <v>0</v>
      </c>
      <c r="K45" s="406">
        <f t="shared" si="121"/>
        <v>0</v>
      </c>
      <c r="L45" s="406">
        <f t="shared" si="121"/>
        <v>0</v>
      </c>
      <c r="M45" s="406">
        <f t="shared" si="121"/>
        <v>0</v>
      </c>
      <c r="N45" s="406">
        <f t="shared" si="121"/>
        <v>0</v>
      </c>
      <c r="O45" s="407">
        <f t="shared" si="121"/>
        <v>0</v>
      </c>
      <c r="P45" s="282">
        <f t="shared" si="8"/>
        <v>0</v>
      </c>
      <c r="Q45" s="405">
        <f t="shared" ref="Q45" si="122">IFERROR(Q75/Q15*10000,0)</f>
        <v>0</v>
      </c>
      <c r="R45" s="406">
        <f t="shared" si="58"/>
        <v>0</v>
      </c>
      <c r="S45" s="406">
        <f t="shared" ref="S45:W45" si="123">IFERROR(S75/S15*10000,0)</f>
        <v>0</v>
      </c>
      <c r="T45" s="406">
        <f t="shared" si="123"/>
        <v>0</v>
      </c>
      <c r="U45" s="406">
        <f t="shared" si="123"/>
        <v>0</v>
      </c>
      <c r="V45" s="406">
        <f t="shared" si="123"/>
        <v>0</v>
      </c>
      <c r="W45" s="406">
        <f t="shared" si="123"/>
        <v>0</v>
      </c>
      <c r="X45" s="407">
        <f t="shared" ref="X45" si="124">IFERROR(X75/X15*10000,0)</f>
        <v>0</v>
      </c>
      <c r="Y45" s="282">
        <f t="shared" si="10"/>
        <v>0</v>
      </c>
      <c r="Z45" s="405">
        <f t="shared" ref="Z45" si="125">IFERROR(Z75/Z15*10000,0)</f>
        <v>0</v>
      </c>
      <c r="AA45" s="407">
        <f t="shared" ref="AA45" si="126">IFERROR(AA75/AA15*10000,0)</f>
        <v>0</v>
      </c>
      <c r="AB45" s="408">
        <f t="shared" si="13"/>
        <v>0</v>
      </c>
      <c r="AC45" s="409"/>
      <c r="AD45" s="407">
        <f t="shared" si="63"/>
        <v>0</v>
      </c>
      <c r="AE45" s="408">
        <f t="shared" si="14"/>
        <v>0</v>
      </c>
    </row>
    <row r="46" spans="1:31" s="410" customFormat="1">
      <c r="A46" s="1009" t="str">
        <f>目录及填表说明!$D$3</f>
        <v>请填XX地区</v>
      </c>
      <c r="B46" s="1009" t="str">
        <f>目录及填表说明!$D$4</f>
        <v>请填XX项目</v>
      </c>
      <c r="C46" s="1276"/>
      <c r="D46" s="253">
        <v>3</v>
      </c>
      <c r="E46" s="246" t="s">
        <v>100</v>
      </c>
      <c r="F46" s="405">
        <f t="shared" ref="F46:G46" si="127">IFERROR(F76/F16*10000,0)</f>
        <v>0</v>
      </c>
      <c r="G46" s="405">
        <f t="shared" si="127"/>
        <v>0</v>
      </c>
      <c r="H46" s="405">
        <f t="shared" si="55"/>
        <v>0</v>
      </c>
      <c r="I46" s="406">
        <f t="shared" si="55"/>
        <v>0</v>
      </c>
      <c r="J46" s="406">
        <f t="shared" ref="J46:O46" si="128">IFERROR(J76/J16*10000,0)</f>
        <v>0</v>
      </c>
      <c r="K46" s="406">
        <f t="shared" si="128"/>
        <v>0</v>
      </c>
      <c r="L46" s="406">
        <f t="shared" si="128"/>
        <v>0</v>
      </c>
      <c r="M46" s="406">
        <f t="shared" si="128"/>
        <v>0</v>
      </c>
      <c r="N46" s="406">
        <f t="shared" si="128"/>
        <v>0</v>
      </c>
      <c r="O46" s="407">
        <f t="shared" si="128"/>
        <v>0</v>
      </c>
      <c r="P46" s="282">
        <f t="shared" si="8"/>
        <v>0</v>
      </c>
      <c r="Q46" s="405">
        <f t="shared" ref="Q46" si="129">IFERROR(Q76/Q16*10000,0)</f>
        <v>0</v>
      </c>
      <c r="R46" s="406">
        <f t="shared" si="58"/>
        <v>0</v>
      </c>
      <c r="S46" s="406">
        <f t="shared" ref="S46:W46" si="130">IFERROR(S76/S16*10000,0)</f>
        <v>0</v>
      </c>
      <c r="T46" s="406">
        <f t="shared" si="130"/>
        <v>0</v>
      </c>
      <c r="U46" s="406">
        <f t="shared" si="130"/>
        <v>0</v>
      </c>
      <c r="V46" s="406">
        <f t="shared" si="130"/>
        <v>0</v>
      </c>
      <c r="W46" s="406">
        <f t="shared" si="130"/>
        <v>0</v>
      </c>
      <c r="X46" s="407">
        <f t="shared" ref="X46" si="131">IFERROR(X76/X16*10000,0)</f>
        <v>0</v>
      </c>
      <c r="Y46" s="282">
        <f t="shared" si="10"/>
        <v>0</v>
      </c>
      <c r="Z46" s="405">
        <f t="shared" ref="Z46" si="132">IFERROR(Z76/Z16*10000,0)</f>
        <v>0</v>
      </c>
      <c r="AA46" s="407">
        <f t="shared" ref="AA46" si="133">IFERROR(AA76/AA16*10000,0)</f>
        <v>0</v>
      </c>
      <c r="AB46" s="408">
        <f t="shared" si="13"/>
        <v>0</v>
      </c>
      <c r="AC46" s="409"/>
      <c r="AD46" s="407">
        <f t="shared" si="63"/>
        <v>0</v>
      </c>
      <c r="AE46" s="408">
        <f t="shared" si="14"/>
        <v>0</v>
      </c>
    </row>
    <row r="47" spans="1:31" outlineLevel="1">
      <c r="A47" s="1009" t="str">
        <f>目录及填表说明!$D$3</f>
        <v>请填XX地区</v>
      </c>
      <c r="B47" s="1009" t="str">
        <f>目录及填表说明!$D$4</f>
        <v>请填XX项目</v>
      </c>
      <c r="C47" s="1276"/>
      <c r="D47" s="254"/>
      <c r="E47" s="247" t="str">
        <f>E17</f>
        <v>类别1</v>
      </c>
      <c r="F47" s="386">
        <f t="shared" ref="F47:G47" si="134">IFERROR(F77/F17*10000,0)</f>
        <v>0</v>
      </c>
      <c r="G47" s="386">
        <f t="shared" si="134"/>
        <v>0</v>
      </c>
      <c r="H47" s="386">
        <f t="shared" si="55"/>
        <v>0</v>
      </c>
      <c r="I47" s="406">
        <f t="shared" si="55"/>
        <v>0</v>
      </c>
      <c r="J47" s="406">
        <f t="shared" ref="J47:O47" si="135">IFERROR(J77/J17*10000,0)</f>
        <v>0</v>
      </c>
      <c r="K47" s="406">
        <f t="shared" si="135"/>
        <v>0</v>
      </c>
      <c r="L47" s="406">
        <f t="shared" si="135"/>
        <v>0</v>
      </c>
      <c r="M47" s="406">
        <f t="shared" si="135"/>
        <v>0</v>
      </c>
      <c r="N47" s="406">
        <f t="shared" si="135"/>
        <v>0</v>
      </c>
      <c r="O47" s="407">
        <f t="shared" si="135"/>
        <v>0</v>
      </c>
      <c r="P47" s="282">
        <f t="shared" si="8"/>
        <v>0</v>
      </c>
      <c r="Q47" s="405">
        <f t="shared" ref="Q47" si="136">IFERROR(Q77/Q17*10000,0)</f>
        <v>0</v>
      </c>
      <c r="R47" s="406">
        <f t="shared" si="58"/>
        <v>0</v>
      </c>
      <c r="S47" s="406">
        <f t="shared" ref="S47:W47" si="137">IFERROR(S77/S17*10000,0)</f>
        <v>0</v>
      </c>
      <c r="T47" s="406">
        <f t="shared" si="137"/>
        <v>0</v>
      </c>
      <c r="U47" s="406">
        <f t="shared" si="137"/>
        <v>0</v>
      </c>
      <c r="V47" s="406">
        <f t="shared" si="137"/>
        <v>0</v>
      </c>
      <c r="W47" s="406">
        <f t="shared" si="137"/>
        <v>0</v>
      </c>
      <c r="X47" s="407">
        <f t="shared" ref="X47" si="138">IFERROR(X77/X17*10000,0)</f>
        <v>0</v>
      </c>
      <c r="Y47" s="282">
        <f t="shared" si="10"/>
        <v>0</v>
      </c>
      <c r="Z47" s="405">
        <f t="shared" ref="Z47" si="139">IFERROR(Z77/Z17*10000,0)</f>
        <v>0</v>
      </c>
      <c r="AA47" s="407">
        <f t="shared" ref="AA47" si="140">IFERROR(AA77/AA17*10000,0)</f>
        <v>0</v>
      </c>
      <c r="AB47" s="408">
        <f t="shared" si="13"/>
        <v>0</v>
      </c>
      <c r="AC47" s="409"/>
      <c r="AD47" s="407">
        <f t="shared" si="63"/>
        <v>0</v>
      </c>
      <c r="AE47" s="408">
        <f t="shared" si="14"/>
        <v>0</v>
      </c>
    </row>
    <row r="48" spans="1:31" outlineLevel="1">
      <c r="A48" s="1009" t="str">
        <f>目录及填表说明!$D$3</f>
        <v>请填XX地区</v>
      </c>
      <c r="B48" s="1009" t="str">
        <f>目录及填表说明!$D$4</f>
        <v>请填XX项目</v>
      </c>
      <c r="C48" s="1276"/>
      <c r="D48" s="254"/>
      <c r="E48" s="247" t="str">
        <f>E18</f>
        <v>类别2</v>
      </c>
      <c r="F48" s="386">
        <f t="shared" ref="F48:G48" si="141">IFERROR(F78/F18*10000,0)</f>
        <v>0</v>
      </c>
      <c r="G48" s="386">
        <f t="shared" si="141"/>
        <v>0</v>
      </c>
      <c r="H48" s="386">
        <f t="shared" si="55"/>
        <v>0</v>
      </c>
      <c r="I48" s="406">
        <f t="shared" si="55"/>
        <v>0</v>
      </c>
      <c r="J48" s="406">
        <f t="shared" ref="J48:O48" si="142">IFERROR(J78/J18*10000,0)</f>
        <v>0</v>
      </c>
      <c r="K48" s="406">
        <f t="shared" si="142"/>
        <v>0</v>
      </c>
      <c r="L48" s="406">
        <f t="shared" si="142"/>
        <v>0</v>
      </c>
      <c r="M48" s="406">
        <f t="shared" si="142"/>
        <v>0</v>
      </c>
      <c r="N48" s="406">
        <f t="shared" si="142"/>
        <v>0</v>
      </c>
      <c r="O48" s="407">
        <f t="shared" si="142"/>
        <v>0</v>
      </c>
      <c r="P48" s="282">
        <f t="shared" si="8"/>
        <v>0</v>
      </c>
      <c r="Q48" s="405">
        <f t="shared" ref="Q48" si="143">IFERROR(Q78/Q18*10000,0)</f>
        <v>0</v>
      </c>
      <c r="R48" s="406">
        <f t="shared" si="58"/>
        <v>0</v>
      </c>
      <c r="S48" s="406">
        <f t="shared" ref="S48:W48" si="144">IFERROR(S78/S18*10000,0)</f>
        <v>0</v>
      </c>
      <c r="T48" s="406">
        <f t="shared" si="144"/>
        <v>0</v>
      </c>
      <c r="U48" s="406">
        <f t="shared" si="144"/>
        <v>0</v>
      </c>
      <c r="V48" s="406">
        <f t="shared" si="144"/>
        <v>0</v>
      </c>
      <c r="W48" s="406">
        <f t="shared" si="144"/>
        <v>0</v>
      </c>
      <c r="X48" s="407">
        <f t="shared" ref="X48" si="145">IFERROR(X78/X18*10000,0)</f>
        <v>0</v>
      </c>
      <c r="Y48" s="282">
        <f t="shared" si="10"/>
        <v>0</v>
      </c>
      <c r="Z48" s="405">
        <f t="shared" ref="Z48" si="146">IFERROR(Z78/Z18*10000,0)</f>
        <v>0</v>
      </c>
      <c r="AA48" s="407">
        <f t="shared" ref="AA48" si="147">IFERROR(AA78/AA18*10000,0)</f>
        <v>0</v>
      </c>
      <c r="AB48" s="408">
        <f t="shared" si="13"/>
        <v>0</v>
      </c>
      <c r="AC48" s="409"/>
      <c r="AD48" s="407">
        <f t="shared" si="63"/>
        <v>0</v>
      </c>
      <c r="AE48" s="408">
        <f t="shared" si="14"/>
        <v>0</v>
      </c>
    </row>
    <row r="49" spans="1:31" outlineLevel="1">
      <c r="A49" s="1009" t="str">
        <f>目录及填表说明!$D$3</f>
        <v>请填XX地区</v>
      </c>
      <c r="B49" s="1009" t="str">
        <f>目录及填表说明!$D$4</f>
        <v>请填XX项目</v>
      </c>
      <c r="C49" s="1276"/>
      <c r="D49" s="254"/>
      <c r="E49" s="249" t="str">
        <f>E19</f>
        <v>类别3</v>
      </c>
      <c r="F49" s="386">
        <f t="shared" ref="F49:G49" si="148">IFERROR(F79/F19*10000,0)</f>
        <v>0</v>
      </c>
      <c r="G49" s="386">
        <f t="shared" si="148"/>
        <v>0</v>
      </c>
      <c r="H49" s="386">
        <f t="shared" si="55"/>
        <v>0</v>
      </c>
      <c r="I49" s="406">
        <f t="shared" si="55"/>
        <v>0</v>
      </c>
      <c r="J49" s="406">
        <f t="shared" ref="J49:O49" si="149">IFERROR(J79/J19*10000,0)</f>
        <v>0</v>
      </c>
      <c r="K49" s="406">
        <f t="shared" si="149"/>
        <v>0</v>
      </c>
      <c r="L49" s="406">
        <f t="shared" si="149"/>
        <v>0</v>
      </c>
      <c r="M49" s="406">
        <f t="shared" si="149"/>
        <v>0</v>
      </c>
      <c r="N49" s="406">
        <f t="shared" si="149"/>
        <v>0</v>
      </c>
      <c r="O49" s="407">
        <f t="shared" si="149"/>
        <v>0</v>
      </c>
      <c r="P49" s="282">
        <f t="shared" si="8"/>
        <v>0</v>
      </c>
      <c r="Q49" s="405">
        <f t="shared" ref="Q49" si="150">IFERROR(Q79/Q19*10000,0)</f>
        <v>0</v>
      </c>
      <c r="R49" s="406">
        <f t="shared" si="58"/>
        <v>0</v>
      </c>
      <c r="S49" s="406">
        <f t="shared" ref="S49:W49" si="151">IFERROR(S79/S19*10000,0)</f>
        <v>0</v>
      </c>
      <c r="T49" s="406">
        <f t="shared" si="151"/>
        <v>0</v>
      </c>
      <c r="U49" s="406">
        <f t="shared" si="151"/>
        <v>0</v>
      </c>
      <c r="V49" s="406">
        <f t="shared" si="151"/>
        <v>0</v>
      </c>
      <c r="W49" s="406">
        <f t="shared" si="151"/>
        <v>0</v>
      </c>
      <c r="X49" s="407">
        <f t="shared" ref="X49" si="152">IFERROR(X79/X19*10000,0)</f>
        <v>0</v>
      </c>
      <c r="Y49" s="282">
        <f t="shared" si="10"/>
        <v>0</v>
      </c>
      <c r="Z49" s="405">
        <f t="shared" ref="Z49" si="153">IFERROR(Z79/Z19*10000,0)</f>
        <v>0</v>
      </c>
      <c r="AA49" s="407">
        <f t="shared" ref="AA49" si="154">IFERROR(AA79/AA19*10000,0)</f>
        <v>0</v>
      </c>
      <c r="AB49" s="408">
        <f t="shared" si="13"/>
        <v>0</v>
      </c>
      <c r="AC49" s="409"/>
      <c r="AD49" s="407">
        <f t="shared" si="63"/>
        <v>0</v>
      </c>
      <c r="AE49" s="408">
        <f t="shared" si="14"/>
        <v>0</v>
      </c>
    </row>
    <row r="50" spans="1:31" outlineLevel="1">
      <c r="A50" s="1009" t="str">
        <f>目录及填表说明!$D$3</f>
        <v>请填XX地区</v>
      </c>
      <c r="B50" s="1009" t="str">
        <f>目录及填表说明!$D$4</f>
        <v>请填XX项目</v>
      </c>
      <c r="C50" s="1276"/>
      <c r="D50" s="254"/>
      <c r="E50" s="395" t="str">
        <f>E20</f>
        <v>类别4</v>
      </c>
      <c r="F50" s="386">
        <f t="shared" ref="F50:G50" si="155">IFERROR(F80/F20*10000,0)</f>
        <v>0</v>
      </c>
      <c r="G50" s="386">
        <f t="shared" si="155"/>
        <v>0</v>
      </c>
      <c r="H50" s="386">
        <f t="shared" si="55"/>
        <v>0</v>
      </c>
      <c r="I50" s="406">
        <f t="shared" si="55"/>
        <v>0</v>
      </c>
      <c r="J50" s="406">
        <f t="shared" ref="J50:O50" si="156">IFERROR(J80/J20*10000,0)</f>
        <v>0</v>
      </c>
      <c r="K50" s="406">
        <f t="shared" si="156"/>
        <v>0</v>
      </c>
      <c r="L50" s="406">
        <f t="shared" si="156"/>
        <v>0</v>
      </c>
      <c r="M50" s="406">
        <f t="shared" si="156"/>
        <v>0</v>
      </c>
      <c r="N50" s="406">
        <f t="shared" si="156"/>
        <v>0</v>
      </c>
      <c r="O50" s="407">
        <f t="shared" si="156"/>
        <v>0</v>
      </c>
      <c r="P50" s="282">
        <f t="shared" si="8"/>
        <v>0</v>
      </c>
      <c r="Q50" s="405">
        <f t="shared" ref="Q50" si="157">IFERROR(Q80/Q20*10000,0)</f>
        <v>0</v>
      </c>
      <c r="R50" s="406">
        <f t="shared" si="58"/>
        <v>0</v>
      </c>
      <c r="S50" s="406">
        <f t="shared" ref="S50:W50" si="158">IFERROR(S80/S20*10000,0)</f>
        <v>0</v>
      </c>
      <c r="T50" s="406">
        <f t="shared" si="158"/>
        <v>0</v>
      </c>
      <c r="U50" s="406">
        <f t="shared" si="158"/>
        <v>0</v>
      </c>
      <c r="V50" s="406">
        <f t="shared" si="158"/>
        <v>0</v>
      </c>
      <c r="W50" s="406">
        <f t="shared" si="158"/>
        <v>0</v>
      </c>
      <c r="X50" s="407">
        <f t="shared" ref="X50" si="159">IFERROR(X80/X20*10000,0)</f>
        <v>0</v>
      </c>
      <c r="Y50" s="282">
        <f t="shared" si="10"/>
        <v>0</v>
      </c>
      <c r="Z50" s="405">
        <f t="shared" ref="Z50" si="160">IFERROR(Z80/Z20*10000,0)</f>
        <v>0</v>
      </c>
      <c r="AA50" s="407">
        <f t="shared" ref="AA50" si="161">IFERROR(AA80/AA20*10000,0)</f>
        <v>0</v>
      </c>
      <c r="AB50" s="408">
        <f t="shared" si="13"/>
        <v>0</v>
      </c>
      <c r="AC50" s="409"/>
      <c r="AD50" s="407">
        <f t="shared" si="63"/>
        <v>0</v>
      </c>
      <c r="AE50" s="408">
        <f t="shared" si="14"/>
        <v>0</v>
      </c>
    </row>
    <row r="51" spans="1:31" s="410" customFormat="1">
      <c r="A51" s="1009" t="str">
        <f>目录及填表说明!$D$3</f>
        <v>请填XX地区</v>
      </c>
      <c r="B51" s="1009" t="str">
        <f>目录及填表说明!$D$4</f>
        <v>请填XX项目</v>
      </c>
      <c r="C51" s="1276"/>
      <c r="D51" s="253">
        <v>4</v>
      </c>
      <c r="E51" s="246" t="s">
        <v>101</v>
      </c>
      <c r="F51" s="405">
        <f t="shared" ref="F51:G51" si="162">IFERROR(F81/F21*10000,0)</f>
        <v>0</v>
      </c>
      <c r="G51" s="405">
        <f t="shared" si="162"/>
        <v>0</v>
      </c>
      <c r="H51" s="405">
        <f t="shared" si="55"/>
        <v>0</v>
      </c>
      <c r="I51" s="406">
        <f t="shared" si="55"/>
        <v>0</v>
      </c>
      <c r="J51" s="406">
        <f t="shared" ref="J51:O51" si="163">IFERROR(J81/J21*10000,0)</f>
        <v>0</v>
      </c>
      <c r="K51" s="406">
        <f t="shared" si="163"/>
        <v>0</v>
      </c>
      <c r="L51" s="406">
        <f t="shared" si="163"/>
        <v>0</v>
      </c>
      <c r="M51" s="406">
        <f t="shared" si="163"/>
        <v>0</v>
      </c>
      <c r="N51" s="406">
        <f t="shared" si="163"/>
        <v>0</v>
      </c>
      <c r="O51" s="407">
        <f t="shared" si="163"/>
        <v>0</v>
      </c>
      <c r="P51" s="282">
        <f t="shared" si="8"/>
        <v>0</v>
      </c>
      <c r="Q51" s="405">
        <f t="shared" ref="Q51" si="164">IFERROR(Q81/Q21*10000,0)</f>
        <v>0</v>
      </c>
      <c r="R51" s="406">
        <f t="shared" si="58"/>
        <v>0</v>
      </c>
      <c r="S51" s="406">
        <f t="shared" ref="S51:W51" si="165">IFERROR(S81/S21*10000,0)</f>
        <v>0</v>
      </c>
      <c r="T51" s="406">
        <f t="shared" si="165"/>
        <v>0</v>
      </c>
      <c r="U51" s="406">
        <f t="shared" si="165"/>
        <v>0</v>
      </c>
      <c r="V51" s="406">
        <f t="shared" si="165"/>
        <v>0</v>
      </c>
      <c r="W51" s="406">
        <f t="shared" si="165"/>
        <v>0</v>
      </c>
      <c r="X51" s="407">
        <f t="shared" ref="X51" si="166">IFERROR(X81/X21*10000,0)</f>
        <v>0</v>
      </c>
      <c r="Y51" s="282">
        <f t="shared" si="10"/>
        <v>0</v>
      </c>
      <c r="Z51" s="405">
        <f t="shared" ref="Z51" si="167">IFERROR(Z81/Z21*10000,0)</f>
        <v>0</v>
      </c>
      <c r="AA51" s="407">
        <f t="shared" ref="AA51" si="168">IFERROR(AA81/AA21*10000,0)</f>
        <v>0</v>
      </c>
      <c r="AB51" s="408">
        <f t="shared" si="13"/>
        <v>0</v>
      </c>
      <c r="AC51" s="409"/>
      <c r="AD51" s="407">
        <f t="shared" si="63"/>
        <v>0</v>
      </c>
      <c r="AE51" s="408">
        <f t="shared" si="14"/>
        <v>0</v>
      </c>
    </row>
    <row r="52" spans="1:31" outlineLevel="1">
      <c r="A52" s="1009" t="str">
        <f>目录及填表说明!$D$3</f>
        <v>请填XX地区</v>
      </c>
      <c r="B52" s="1009" t="str">
        <f>目录及填表说明!$D$4</f>
        <v>请填XX项目</v>
      </c>
      <c r="C52" s="1276"/>
      <c r="D52" s="254"/>
      <c r="E52" s="247" t="str">
        <f>E22</f>
        <v>类别1</v>
      </c>
      <c r="F52" s="386">
        <f t="shared" ref="F52:G52" si="169">IFERROR(F82/F22*10000,0)</f>
        <v>0</v>
      </c>
      <c r="G52" s="386">
        <f t="shared" si="169"/>
        <v>0</v>
      </c>
      <c r="H52" s="386">
        <f t="shared" si="55"/>
        <v>0</v>
      </c>
      <c r="I52" s="406">
        <f t="shared" si="55"/>
        <v>0</v>
      </c>
      <c r="J52" s="406">
        <f t="shared" ref="J52:O52" si="170">IFERROR(J82/J22*10000,0)</f>
        <v>0</v>
      </c>
      <c r="K52" s="406">
        <f t="shared" si="170"/>
        <v>0</v>
      </c>
      <c r="L52" s="406">
        <f t="shared" si="170"/>
        <v>0</v>
      </c>
      <c r="M52" s="406">
        <f t="shared" si="170"/>
        <v>0</v>
      </c>
      <c r="N52" s="406">
        <f t="shared" si="170"/>
        <v>0</v>
      </c>
      <c r="O52" s="407">
        <f t="shared" si="170"/>
        <v>0</v>
      </c>
      <c r="P52" s="282">
        <f t="shared" si="8"/>
        <v>0</v>
      </c>
      <c r="Q52" s="405">
        <f t="shared" ref="Q52" si="171">IFERROR(Q82/Q22*10000,0)</f>
        <v>0</v>
      </c>
      <c r="R52" s="406">
        <f t="shared" si="58"/>
        <v>0</v>
      </c>
      <c r="S52" s="406">
        <f t="shared" ref="S52:W52" si="172">IFERROR(S82/S22*10000,0)</f>
        <v>0</v>
      </c>
      <c r="T52" s="406">
        <f t="shared" si="172"/>
        <v>0</v>
      </c>
      <c r="U52" s="406">
        <f t="shared" si="172"/>
        <v>0</v>
      </c>
      <c r="V52" s="406">
        <f t="shared" si="172"/>
        <v>0</v>
      </c>
      <c r="W52" s="406">
        <f t="shared" si="172"/>
        <v>0</v>
      </c>
      <c r="X52" s="407">
        <f t="shared" ref="X52" si="173">IFERROR(X82/X22*10000,0)</f>
        <v>0</v>
      </c>
      <c r="Y52" s="282">
        <f t="shared" si="10"/>
        <v>0</v>
      </c>
      <c r="Z52" s="405">
        <f t="shared" ref="Z52" si="174">IFERROR(Z82/Z22*10000,0)</f>
        <v>0</v>
      </c>
      <c r="AA52" s="407">
        <f t="shared" ref="AA52" si="175">IFERROR(AA82/AA22*10000,0)</f>
        <v>0</v>
      </c>
      <c r="AB52" s="408">
        <f t="shared" si="13"/>
        <v>0</v>
      </c>
      <c r="AC52" s="409"/>
      <c r="AD52" s="407">
        <f t="shared" si="63"/>
        <v>0</v>
      </c>
      <c r="AE52" s="408">
        <f t="shared" si="14"/>
        <v>0</v>
      </c>
    </row>
    <row r="53" spans="1:31" outlineLevel="1">
      <c r="A53" s="1009" t="str">
        <f>目录及填表说明!$D$3</f>
        <v>请填XX地区</v>
      </c>
      <c r="B53" s="1009" t="str">
        <f>目录及填表说明!$D$4</f>
        <v>请填XX项目</v>
      </c>
      <c r="C53" s="1276"/>
      <c r="D53" s="254"/>
      <c r="E53" s="247" t="str">
        <f>E23</f>
        <v>类别2</v>
      </c>
      <c r="F53" s="386">
        <f t="shared" ref="F53:G53" si="176">IFERROR(F83/F23*10000,0)</f>
        <v>0</v>
      </c>
      <c r="G53" s="386">
        <f t="shared" si="176"/>
        <v>0</v>
      </c>
      <c r="H53" s="386">
        <f t="shared" si="55"/>
        <v>0</v>
      </c>
      <c r="I53" s="406">
        <f t="shared" si="55"/>
        <v>0</v>
      </c>
      <c r="J53" s="406">
        <f t="shared" ref="J53:O53" si="177">IFERROR(J83/J23*10000,0)</f>
        <v>0</v>
      </c>
      <c r="K53" s="406">
        <f t="shared" si="177"/>
        <v>0</v>
      </c>
      <c r="L53" s="406">
        <f t="shared" si="177"/>
        <v>0</v>
      </c>
      <c r="M53" s="406">
        <f t="shared" si="177"/>
        <v>0</v>
      </c>
      <c r="N53" s="406">
        <f t="shared" si="177"/>
        <v>0</v>
      </c>
      <c r="O53" s="407">
        <f t="shared" si="177"/>
        <v>0</v>
      </c>
      <c r="P53" s="282">
        <f t="shared" si="8"/>
        <v>0</v>
      </c>
      <c r="Q53" s="405">
        <f t="shared" ref="Q53" si="178">IFERROR(Q83/Q23*10000,0)</f>
        <v>0</v>
      </c>
      <c r="R53" s="406">
        <f t="shared" si="58"/>
        <v>0</v>
      </c>
      <c r="S53" s="406">
        <f t="shared" ref="S53:W53" si="179">IFERROR(S83/S23*10000,0)</f>
        <v>0</v>
      </c>
      <c r="T53" s="406">
        <f t="shared" si="179"/>
        <v>0</v>
      </c>
      <c r="U53" s="406">
        <f t="shared" si="179"/>
        <v>0</v>
      </c>
      <c r="V53" s="406">
        <f t="shared" si="179"/>
        <v>0</v>
      </c>
      <c r="W53" s="406">
        <f t="shared" si="179"/>
        <v>0</v>
      </c>
      <c r="X53" s="407">
        <f t="shared" ref="X53" si="180">IFERROR(X83/X23*10000,0)</f>
        <v>0</v>
      </c>
      <c r="Y53" s="282">
        <f t="shared" si="10"/>
        <v>0</v>
      </c>
      <c r="Z53" s="405">
        <f t="shared" ref="Z53" si="181">IFERROR(Z83/Z23*10000,0)</f>
        <v>0</v>
      </c>
      <c r="AA53" s="407">
        <f t="shared" ref="AA53" si="182">IFERROR(AA83/AA23*10000,0)</f>
        <v>0</v>
      </c>
      <c r="AB53" s="408">
        <f t="shared" si="13"/>
        <v>0</v>
      </c>
      <c r="AC53" s="409"/>
      <c r="AD53" s="407">
        <f t="shared" si="63"/>
        <v>0</v>
      </c>
      <c r="AE53" s="408">
        <f t="shared" si="14"/>
        <v>0</v>
      </c>
    </row>
    <row r="54" spans="1:31" outlineLevel="1">
      <c r="A54" s="1009" t="str">
        <f>目录及填表说明!$D$3</f>
        <v>请填XX地区</v>
      </c>
      <c r="B54" s="1009" t="str">
        <f>目录及填表说明!$D$4</f>
        <v>请填XX项目</v>
      </c>
      <c r="C54" s="1276"/>
      <c r="D54" s="254"/>
      <c r="E54" s="249" t="str">
        <f>E24</f>
        <v>类别3</v>
      </c>
      <c r="F54" s="386">
        <f t="shared" ref="F54:G54" si="183">IFERROR(F84/F24*10000,0)</f>
        <v>0</v>
      </c>
      <c r="G54" s="386">
        <f t="shared" si="183"/>
        <v>0</v>
      </c>
      <c r="H54" s="386">
        <f t="shared" si="55"/>
        <v>0</v>
      </c>
      <c r="I54" s="406">
        <f t="shared" si="55"/>
        <v>0</v>
      </c>
      <c r="J54" s="406">
        <f t="shared" ref="J54:O54" si="184">IFERROR(J84/J24*10000,0)</f>
        <v>0</v>
      </c>
      <c r="K54" s="406">
        <f t="shared" si="184"/>
        <v>0</v>
      </c>
      <c r="L54" s="406">
        <f t="shared" si="184"/>
        <v>0</v>
      </c>
      <c r="M54" s="406">
        <f t="shared" si="184"/>
        <v>0</v>
      </c>
      <c r="N54" s="406">
        <f t="shared" si="184"/>
        <v>0</v>
      </c>
      <c r="O54" s="407">
        <f t="shared" si="184"/>
        <v>0</v>
      </c>
      <c r="P54" s="282">
        <f t="shared" si="8"/>
        <v>0</v>
      </c>
      <c r="Q54" s="405">
        <f t="shared" ref="Q54" si="185">IFERROR(Q84/Q24*10000,0)</f>
        <v>0</v>
      </c>
      <c r="R54" s="406">
        <f t="shared" si="58"/>
        <v>0</v>
      </c>
      <c r="S54" s="406">
        <f t="shared" ref="S54:W54" si="186">IFERROR(S84/S24*10000,0)</f>
        <v>0</v>
      </c>
      <c r="T54" s="406">
        <f t="shared" si="186"/>
        <v>0</v>
      </c>
      <c r="U54" s="406">
        <f t="shared" si="186"/>
        <v>0</v>
      </c>
      <c r="V54" s="406">
        <f t="shared" si="186"/>
        <v>0</v>
      </c>
      <c r="W54" s="406">
        <f t="shared" si="186"/>
        <v>0</v>
      </c>
      <c r="X54" s="407">
        <f t="shared" ref="X54" si="187">IFERROR(X84/X24*10000,0)</f>
        <v>0</v>
      </c>
      <c r="Y54" s="282">
        <f t="shared" si="10"/>
        <v>0</v>
      </c>
      <c r="Z54" s="405">
        <f t="shared" ref="Z54" si="188">IFERROR(Z84/Z24*10000,0)</f>
        <v>0</v>
      </c>
      <c r="AA54" s="407">
        <f t="shared" ref="AA54" si="189">IFERROR(AA84/AA24*10000,0)</f>
        <v>0</v>
      </c>
      <c r="AB54" s="408">
        <f t="shared" si="13"/>
        <v>0</v>
      </c>
      <c r="AC54" s="409"/>
      <c r="AD54" s="407">
        <f t="shared" si="63"/>
        <v>0</v>
      </c>
      <c r="AE54" s="408">
        <f t="shared" si="14"/>
        <v>0</v>
      </c>
    </row>
    <row r="55" spans="1:31" outlineLevel="1">
      <c r="A55" s="1009" t="str">
        <f>目录及填表说明!$D$3</f>
        <v>请填XX地区</v>
      </c>
      <c r="B55" s="1009" t="str">
        <f>目录及填表说明!$D$4</f>
        <v>请填XX项目</v>
      </c>
      <c r="C55" s="1276"/>
      <c r="D55" s="254"/>
      <c r="E55" s="395" t="str">
        <f>E25</f>
        <v>类别4</v>
      </c>
      <c r="F55" s="386">
        <f t="shared" ref="F55:G55" si="190">IFERROR(F85/F25*10000,0)</f>
        <v>0</v>
      </c>
      <c r="G55" s="386">
        <f t="shared" si="190"/>
        <v>0</v>
      </c>
      <c r="H55" s="386">
        <f t="shared" si="55"/>
        <v>0</v>
      </c>
      <c r="I55" s="406">
        <f t="shared" si="55"/>
        <v>0</v>
      </c>
      <c r="J55" s="406">
        <f t="shared" ref="J55:O55" si="191">IFERROR(J85/J25*10000,0)</f>
        <v>0</v>
      </c>
      <c r="K55" s="406">
        <f t="shared" si="191"/>
        <v>0</v>
      </c>
      <c r="L55" s="406">
        <f t="shared" si="191"/>
        <v>0</v>
      </c>
      <c r="M55" s="406">
        <f t="shared" si="191"/>
        <v>0</v>
      </c>
      <c r="N55" s="406">
        <f t="shared" si="191"/>
        <v>0</v>
      </c>
      <c r="O55" s="407">
        <f t="shared" si="191"/>
        <v>0</v>
      </c>
      <c r="P55" s="282">
        <f t="shared" si="8"/>
        <v>0</v>
      </c>
      <c r="Q55" s="405">
        <f t="shared" ref="Q55" si="192">IFERROR(Q85/Q25*10000,0)</f>
        <v>0</v>
      </c>
      <c r="R55" s="406">
        <f t="shared" si="58"/>
        <v>0</v>
      </c>
      <c r="S55" s="406">
        <f t="shared" ref="S55:W55" si="193">IFERROR(S85/S25*10000,0)</f>
        <v>0</v>
      </c>
      <c r="T55" s="406">
        <f t="shared" si="193"/>
        <v>0</v>
      </c>
      <c r="U55" s="406">
        <f t="shared" si="193"/>
        <v>0</v>
      </c>
      <c r="V55" s="406">
        <f t="shared" si="193"/>
        <v>0</v>
      </c>
      <c r="W55" s="406">
        <f t="shared" si="193"/>
        <v>0</v>
      </c>
      <c r="X55" s="407">
        <f t="shared" ref="X55" si="194">IFERROR(X85/X25*10000,0)</f>
        <v>0</v>
      </c>
      <c r="Y55" s="282">
        <f t="shared" si="10"/>
        <v>0</v>
      </c>
      <c r="Z55" s="405">
        <f t="shared" ref="Z55" si="195">IFERROR(Z85/Z25*10000,0)</f>
        <v>0</v>
      </c>
      <c r="AA55" s="407">
        <f t="shared" ref="AA55" si="196">IFERROR(AA85/AA25*10000,0)</f>
        <v>0</v>
      </c>
      <c r="AB55" s="408">
        <f t="shared" si="13"/>
        <v>0</v>
      </c>
      <c r="AC55" s="409"/>
      <c r="AD55" s="407">
        <f t="shared" si="63"/>
        <v>0</v>
      </c>
      <c r="AE55" s="408">
        <f t="shared" si="14"/>
        <v>0</v>
      </c>
    </row>
    <row r="56" spans="1:31" s="410" customFormat="1">
      <c r="A56" s="1009" t="str">
        <f>目录及填表说明!$D$3</f>
        <v>请填XX地区</v>
      </c>
      <c r="B56" s="1009" t="str">
        <f>目录及填表说明!$D$4</f>
        <v>请填XX项目</v>
      </c>
      <c r="C56" s="1276"/>
      <c r="D56" s="253">
        <v>5</v>
      </c>
      <c r="E56" s="246" t="s">
        <v>102</v>
      </c>
      <c r="F56" s="405">
        <f t="shared" ref="F56:G56" si="197">IFERROR(F86/F26*10000,0)</f>
        <v>0</v>
      </c>
      <c r="G56" s="405">
        <f t="shared" si="197"/>
        <v>0</v>
      </c>
      <c r="H56" s="405">
        <f t="shared" si="55"/>
        <v>0</v>
      </c>
      <c r="I56" s="406">
        <f t="shared" si="55"/>
        <v>0</v>
      </c>
      <c r="J56" s="406">
        <f t="shared" ref="J56:O56" si="198">IFERROR(J86/J26*10000,0)</f>
        <v>0</v>
      </c>
      <c r="K56" s="406">
        <f t="shared" si="198"/>
        <v>0</v>
      </c>
      <c r="L56" s="406">
        <f t="shared" si="198"/>
        <v>0</v>
      </c>
      <c r="M56" s="406">
        <f t="shared" si="198"/>
        <v>0</v>
      </c>
      <c r="N56" s="406">
        <f t="shared" si="198"/>
        <v>0</v>
      </c>
      <c r="O56" s="407">
        <f t="shared" si="198"/>
        <v>0</v>
      </c>
      <c r="P56" s="282">
        <f t="shared" si="8"/>
        <v>0</v>
      </c>
      <c r="Q56" s="405">
        <f t="shared" ref="Q56" si="199">IFERROR(Q86/Q26*10000,0)</f>
        <v>0</v>
      </c>
      <c r="R56" s="406">
        <f t="shared" si="58"/>
        <v>0</v>
      </c>
      <c r="S56" s="406">
        <f t="shared" ref="S56:W56" si="200">IFERROR(S86/S26*10000,0)</f>
        <v>0</v>
      </c>
      <c r="T56" s="406">
        <f t="shared" si="200"/>
        <v>0</v>
      </c>
      <c r="U56" s="406">
        <f t="shared" si="200"/>
        <v>0</v>
      </c>
      <c r="V56" s="406">
        <f t="shared" si="200"/>
        <v>0</v>
      </c>
      <c r="W56" s="406">
        <f t="shared" si="200"/>
        <v>0</v>
      </c>
      <c r="X56" s="407">
        <f t="shared" ref="X56" si="201">IFERROR(X86/X26*10000,0)</f>
        <v>0</v>
      </c>
      <c r="Y56" s="282">
        <f t="shared" si="10"/>
        <v>0</v>
      </c>
      <c r="Z56" s="405">
        <f t="shared" ref="Z56" si="202">IFERROR(Z86/Z26*10000,0)</f>
        <v>0</v>
      </c>
      <c r="AA56" s="407">
        <f t="shared" ref="AA56" si="203">IFERROR(AA86/AA26*10000,0)</f>
        <v>0</v>
      </c>
      <c r="AB56" s="408">
        <f t="shared" si="13"/>
        <v>0</v>
      </c>
      <c r="AC56" s="409"/>
      <c r="AD56" s="407">
        <f t="shared" si="63"/>
        <v>0</v>
      </c>
      <c r="AE56" s="408">
        <f t="shared" si="14"/>
        <v>0</v>
      </c>
    </row>
    <row r="57" spans="1:31" outlineLevel="1">
      <c r="A57" s="1009" t="str">
        <f>目录及填表说明!$D$3</f>
        <v>请填XX地区</v>
      </c>
      <c r="B57" s="1009" t="str">
        <f>目录及填表说明!$D$4</f>
        <v>请填XX项目</v>
      </c>
      <c r="C57" s="1276"/>
      <c r="D57" s="254"/>
      <c r="E57" s="247" t="str">
        <f>E27</f>
        <v>类别1</v>
      </c>
      <c r="F57" s="386">
        <f t="shared" ref="F57:G57" si="204">IFERROR(F87/F27*10000,0)</f>
        <v>0</v>
      </c>
      <c r="G57" s="386">
        <f t="shared" si="204"/>
        <v>0</v>
      </c>
      <c r="H57" s="386">
        <f t="shared" si="55"/>
        <v>0</v>
      </c>
      <c r="I57" s="406">
        <f t="shared" si="55"/>
        <v>0</v>
      </c>
      <c r="J57" s="406">
        <f t="shared" ref="J57:O57" si="205">IFERROR(J87/J27*10000,0)</f>
        <v>0</v>
      </c>
      <c r="K57" s="406">
        <f t="shared" si="205"/>
        <v>0</v>
      </c>
      <c r="L57" s="406">
        <f t="shared" si="205"/>
        <v>0</v>
      </c>
      <c r="M57" s="406">
        <f t="shared" si="205"/>
        <v>0</v>
      </c>
      <c r="N57" s="406">
        <f t="shared" si="205"/>
        <v>0</v>
      </c>
      <c r="O57" s="407">
        <f t="shared" si="205"/>
        <v>0</v>
      </c>
      <c r="P57" s="282">
        <f t="shared" si="8"/>
        <v>0</v>
      </c>
      <c r="Q57" s="405">
        <f t="shared" ref="Q57" si="206">IFERROR(Q87/Q27*10000,0)</f>
        <v>0</v>
      </c>
      <c r="R57" s="406">
        <f t="shared" si="58"/>
        <v>0</v>
      </c>
      <c r="S57" s="406">
        <f t="shared" ref="S57:W57" si="207">IFERROR(S87/S27*10000,0)</f>
        <v>0</v>
      </c>
      <c r="T57" s="406">
        <f t="shared" si="207"/>
        <v>0</v>
      </c>
      <c r="U57" s="406">
        <f t="shared" si="207"/>
        <v>0</v>
      </c>
      <c r="V57" s="406">
        <f t="shared" si="207"/>
        <v>0</v>
      </c>
      <c r="W57" s="406">
        <f t="shared" si="207"/>
        <v>0</v>
      </c>
      <c r="X57" s="407">
        <f t="shared" ref="X57" si="208">IFERROR(X87/X27*10000,0)</f>
        <v>0</v>
      </c>
      <c r="Y57" s="282">
        <f t="shared" si="10"/>
        <v>0</v>
      </c>
      <c r="Z57" s="405">
        <f t="shared" ref="Z57" si="209">IFERROR(Z87/Z27*10000,0)</f>
        <v>0</v>
      </c>
      <c r="AA57" s="407">
        <f t="shared" ref="AA57" si="210">IFERROR(AA87/AA27*10000,0)</f>
        <v>0</v>
      </c>
      <c r="AB57" s="408">
        <f t="shared" si="13"/>
        <v>0</v>
      </c>
      <c r="AC57" s="409"/>
      <c r="AD57" s="407">
        <f t="shared" si="63"/>
        <v>0</v>
      </c>
      <c r="AE57" s="408">
        <f t="shared" si="14"/>
        <v>0</v>
      </c>
    </row>
    <row r="58" spans="1:31" outlineLevel="1">
      <c r="A58" s="1009" t="str">
        <f>目录及填表说明!$D$3</f>
        <v>请填XX地区</v>
      </c>
      <c r="B58" s="1009" t="str">
        <f>目录及填表说明!$D$4</f>
        <v>请填XX项目</v>
      </c>
      <c r="C58" s="1276"/>
      <c r="D58" s="254"/>
      <c r="E58" s="247" t="str">
        <f>E28</f>
        <v>类别2</v>
      </c>
      <c r="F58" s="386">
        <f t="shared" ref="F58:G58" si="211">IFERROR(F88/F28*10000,0)</f>
        <v>0</v>
      </c>
      <c r="G58" s="386">
        <f t="shared" si="211"/>
        <v>0</v>
      </c>
      <c r="H58" s="386">
        <f t="shared" si="55"/>
        <v>0</v>
      </c>
      <c r="I58" s="406">
        <f t="shared" si="55"/>
        <v>0</v>
      </c>
      <c r="J58" s="406">
        <f t="shared" ref="J58:O58" si="212">IFERROR(J88/J28*10000,0)</f>
        <v>0</v>
      </c>
      <c r="K58" s="406">
        <f t="shared" si="212"/>
        <v>0</v>
      </c>
      <c r="L58" s="406">
        <f t="shared" si="212"/>
        <v>0</v>
      </c>
      <c r="M58" s="406">
        <f t="shared" si="212"/>
        <v>0</v>
      </c>
      <c r="N58" s="406">
        <f t="shared" si="212"/>
        <v>0</v>
      </c>
      <c r="O58" s="407">
        <f t="shared" si="212"/>
        <v>0</v>
      </c>
      <c r="P58" s="282">
        <f t="shared" si="8"/>
        <v>0</v>
      </c>
      <c r="Q58" s="405">
        <f t="shared" ref="Q58" si="213">IFERROR(Q88/Q28*10000,0)</f>
        <v>0</v>
      </c>
      <c r="R58" s="406">
        <f t="shared" si="58"/>
        <v>0</v>
      </c>
      <c r="S58" s="406">
        <f t="shared" ref="S58:W58" si="214">IFERROR(S88/S28*10000,0)</f>
        <v>0</v>
      </c>
      <c r="T58" s="406">
        <f t="shared" si="214"/>
        <v>0</v>
      </c>
      <c r="U58" s="406">
        <f t="shared" si="214"/>
        <v>0</v>
      </c>
      <c r="V58" s="406">
        <f t="shared" si="214"/>
        <v>0</v>
      </c>
      <c r="W58" s="406">
        <f t="shared" si="214"/>
        <v>0</v>
      </c>
      <c r="X58" s="407">
        <f t="shared" ref="X58" si="215">IFERROR(X88/X28*10000,0)</f>
        <v>0</v>
      </c>
      <c r="Y58" s="282">
        <f t="shared" si="10"/>
        <v>0</v>
      </c>
      <c r="Z58" s="405">
        <f t="shared" ref="Z58" si="216">IFERROR(Z88/Z28*10000,0)</f>
        <v>0</v>
      </c>
      <c r="AA58" s="407">
        <f t="shared" ref="AA58" si="217">IFERROR(AA88/AA28*10000,0)</f>
        <v>0</v>
      </c>
      <c r="AB58" s="408">
        <f t="shared" si="13"/>
        <v>0</v>
      </c>
      <c r="AC58" s="409"/>
      <c r="AD58" s="407">
        <f t="shared" si="63"/>
        <v>0</v>
      </c>
      <c r="AE58" s="408">
        <f t="shared" si="14"/>
        <v>0</v>
      </c>
    </row>
    <row r="59" spans="1:31" outlineLevel="1">
      <c r="A59" s="1009" t="str">
        <f>目录及填表说明!$D$3</f>
        <v>请填XX地区</v>
      </c>
      <c r="B59" s="1009" t="str">
        <f>目录及填表说明!$D$4</f>
        <v>请填XX项目</v>
      </c>
      <c r="C59" s="1276"/>
      <c r="D59" s="254"/>
      <c r="E59" s="249" t="str">
        <f>E29</f>
        <v>类别3</v>
      </c>
      <c r="F59" s="386">
        <f t="shared" ref="F59:G59" si="218">IFERROR(F89/F29*10000,0)</f>
        <v>0</v>
      </c>
      <c r="G59" s="386">
        <f t="shared" si="218"/>
        <v>0</v>
      </c>
      <c r="H59" s="386">
        <f t="shared" si="55"/>
        <v>0</v>
      </c>
      <c r="I59" s="406">
        <f t="shared" si="55"/>
        <v>0</v>
      </c>
      <c r="J59" s="406">
        <f>IFERROR(J89/J29*10000,0)</f>
        <v>0</v>
      </c>
      <c r="K59" s="406">
        <f t="shared" ref="K59:O59" si="219">IFERROR(K89/K29*10000,0)</f>
        <v>0</v>
      </c>
      <c r="L59" s="406">
        <f t="shared" si="219"/>
        <v>0</v>
      </c>
      <c r="M59" s="406">
        <f t="shared" si="219"/>
        <v>0</v>
      </c>
      <c r="N59" s="406">
        <f t="shared" si="219"/>
        <v>0</v>
      </c>
      <c r="O59" s="407">
        <f t="shared" si="219"/>
        <v>0</v>
      </c>
      <c r="P59" s="282">
        <f t="shared" si="8"/>
        <v>0</v>
      </c>
      <c r="Q59" s="405">
        <f t="shared" ref="Q59" si="220">IFERROR(Q89/Q29*10000,0)</f>
        <v>0</v>
      </c>
      <c r="R59" s="406">
        <f t="shared" si="58"/>
        <v>0</v>
      </c>
      <c r="S59" s="406">
        <f t="shared" ref="S59:W59" si="221">IFERROR(S89/S29*10000,0)</f>
        <v>0</v>
      </c>
      <c r="T59" s="406">
        <f t="shared" si="221"/>
        <v>0</v>
      </c>
      <c r="U59" s="406">
        <f t="shared" si="221"/>
        <v>0</v>
      </c>
      <c r="V59" s="406">
        <f t="shared" si="221"/>
        <v>0</v>
      </c>
      <c r="W59" s="406">
        <f t="shared" si="221"/>
        <v>0</v>
      </c>
      <c r="X59" s="407">
        <f t="shared" ref="X59" si="222">IFERROR(X89/X29*10000,0)</f>
        <v>0</v>
      </c>
      <c r="Y59" s="282">
        <f t="shared" si="10"/>
        <v>0</v>
      </c>
      <c r="Z59" s="405">
        <f t="shared" ref="Z59" si="223">IFERROR(Z89/Z29*10000,0)</f>
        <v>0</v>
      </c>
      <c r="AA59" s="407">
        <f t="shared" ref="AA59" si="224">IFERROR(AA89/AA29*10000,0)</f>
        <v>0</v>
      </c>
      <c r="AB59" s="408">
        <f t="shared" si="13"/>
        <v>0</v>
      </c>
      <c r="AC59" s="409"/>
      <c r="AD59" s="407">
        <f t="shared" si="63"/>
        <v>0</v>
      </c>
      <c r="AE59" s="408">
        <f t="shared" si="14"/>
        <v>0</v>
      </c>
    </row>
    <row r="60" spans="1:31" s="410" customFormat="1" outlineLevel="1">
      <c r="A60" s="1009" t="str">
        <f>目录及填表说明!$D$3</f>
        <v>请填XX地区</v>
      </c>
      <c r="B60" s="1009" t="str">
        <f>目录及填表说明!$D$4</f>
        <v>请填XX项目</v>
      </c>
      <c r="C60" s="1276"/>
      <c r="D60" s="255"/>
      <c r="E60" s="395" t="str">
        <f>E30</f>
        <v>类别4</v>
      </c>
      <c r="F60" s="386">
        <f t="shared" ref="F60:G60" si="225">IFERROR(F90/F30*10000,0)</f>
        <v>0</v>
      </c>
      <c r="G60" s="386">
        <f t="shared" si="225"/>
        <v>0</v>
      </c>
      <c r="H60" s="386">
        <f t="shared" si="55"/>
        <v>0</v>
      </c>
      <c r="I60" s="406">
        <f t="shared" si="55"/>
        <v>0</v>
      </c>
      <c r="J60" s="406">
        <f t="shared" ref="J60:O60" si="226">IFERROR(J90/J30*10000,0)</f>
        <v>0</v>
      </c>
      <c r="K60" s="406">
        <f t="shared" si="226"/>
        <v>0</v>
      </c>
      <c r="L60" s="406">
        <f t="shared" si="226"/>
        <v>0</v>
      </c>
      <c r="M60" s="406">
        <f t="shared" si="226"/>
        <v>0</v>
      </c>
      <c r="N60" s="406">
        <f t="shared" si="226"/>
        <v>0</v>
      </c>
      <c r="O60" s="407">
        <f t="shared" si="226"/>
        <v>0</v>
      </c>
      <c r="P60" s="282">
        <f t="shared" si="8"/>
        <v>0</v>
      </c>
      <c r="Q60" s="405">
        <f t="shared" ref="Q60" si="227">IFERROR(Q90/Q30*10000,0)</f>
        <v>0</v>
      </c>
      <c r="R60" s="406">
        <f t="shared" si="58"/>
        <v>0</v>
      </c>
      <c r="S60" s="406">
        <f t="shared" ref="S60:W60" si="228">IFERROR(S90/S30*10000,0)</f>
        <v>0</v>
      </c>
      <c r="T60" s="406">
        <f t="shared" si="228"/>
        <v>0</v>
      </c>
      <c r="U60" s="406">
        <f t="shared" si="228"/>
        <v>0</v>
      </c>
      <c r="V60" s="406">
        <f t="shared" si="228"/>
        <v>0</v>
      </c>
      <c r="W60" s="406">
        <f t="shared" si="228"/>
        <v>0</v>
      </c>
      <c r="X60" s="407">
        <f t="shared" ref="X60" si="229">IFERROR(X90/X30*10000,0)</f>
        <v>0</v>
      </c>
      <c r="Y60" s="282">
        <f t="shared" si="10"/>
        <v>0</v>
      </c>
      <c r="Z60" s="405">
        <f t="shared" ref="Z60" si="230">IFERROR(Z90/Z30*10000,0)</f>
        <v>0</v>
      </c>
      <c r="AA60" s="407">
        <f t="shared" ref="AA60" si="231">IFERROR(AA90/AA30*10000,0)</f>
        <v>0</v>
      </c>
      <c r="AB60" s="408">
        <f t="shared" si="13"/>
        <v>0</v>
      </c>
      <c r="AC60" s="409"/>
      <c r="AD60" s="407">
        <f t="shared" si="63"/>
        <v>0</v>
      </c>
      <c r="AE60" s="408">
        <f t="shared" si="14"/>
        <v>0</v>
      </c>
    </row>
    <row r="61" spans="1:31" s="410" customFormat="1">
      <c r="A61" s="1009" t="str">
        <f>目录及填表说明!$D$3</f>
        <v>请填XX地区</v>
      </c>
      <c r="B61" s="1009" t="str">
        <f>目录及填表说明!$D$4</f>
        <v>请填XX项目</v>
      </c>
      <c r="C61" s="1276"/>
      <c r="D61" s="253">
        <v>6</v>
      </c>
      <c r="E61" s="246" t="s">
        <v>103</v>
      </c>
      <c r="F61" s="405">
        <f t="shared" ref="F61:G61" si="232">IFERROR(F91/F31*10000,0)</f>
        <v>0</v>
      </c>
      <c r="G61" s="405">
        <f t="shared" si="232"/>
        <v>0</v>
      </c>
      <c r="H61" s="405">
        <f t="shared" si="55"/>
        <v>0</v>
      </c>
      <c r="I61" s="406">
        <f t="shared" si="55"/>
        <v>0</v>
      </c>
      <c r="J61" s="406">
        <f t="shared" ref="J61:O61" si="233">IFERROR(J91/J31*10000,0)</f>
        <v>0</v>
      </c>
      <c r="K61" s="406">
        <f t="shared" si="233"/>
        <v>0</v>
      </c>
      <c r="L61" s="406">
        <f t="shared" si="233"/>
        <v>0</v>
      </c>
      <c r="M61" s="406">
        <f t="shared" si="233"/>
        <v>0</v>
      </c>
      <c r="N61" s="406">
        <f t="shared" si="233"/>
        <v>0</v>
      </c>
      <c r="O61" s="407">
        <f t="shared" si="233"/>
        <v>0</v>
      </c>
      <c r="P61" s="282">
        <f t="shared" si="8"/>
        <v>0</v>
      </c>
      <c r="Q61" s="405">
        <f t="shared" ref="Q61" si="234">IFERROR(Q91/Q31*10000,0)</f>
        <v>0</v>
      </c>
      <c r="R61" s="406">
        <f t="shared" si="58"/>
        <v>0</v>
      </c>
      <c r="S61" s="406">
        <f t="shared" ref="S61:W61" si="235">IFERROR(S91/S31*10000,0)</f>
        <v>0</v>
      </c>
      <c r="T61" s="406">
        <f t="shared" si="235"/>
        <v>0</v>
      </c>
      <c r="U61" s="406">
        <f t="shared" si="235"/>
        <v>0</v>
      </c>
      <c r="V61" s="406">
        <f t="shared" si="235"/>
        <v>0</v>
      </c>
      <c r="W61" s="406">
        <f t="shared" si="235"/>
        <v>0</v>
      </c>
      <c r="X61" s="407">
        <f t="shared" ref="X61:X63" si="236">IFERROR(X91/X31*10000,0)</f>
        <v>0</v>
      </c>
      <c r="Y61" s="282">
        <f t="shared" si="10"/>
        <v>0</v>
      </c>
      <c r="Z61" s="405">
        <f t="shared" ref="Z61:Z63" si="237">IFERROR(Z91/Z31*10000,0)</f>
        <v>0</v>
      </c>
      <c r="AA61" s="407">
        <f t="shared" ref="AA61:AA63" si="238">IFERROR(AA91/AA31*10000,0)</f>
        <v>0</v>
      </c>
      <c r="AB61" s="408">
        <f t="shared" si="13"/>
        <v>0</v>
      </c>
      <c r="AC61" s="409"/>
      <c r="AD61" s="407">
        <f t="shared" si="63"/>
        <v>0</v>
      </c>
      <c r="AE61" s="408">
        <f t="shared" si="14"/>
        <v>0</v>
      </c>
    </row>
    <row r="62" spans="1:31" s="410" customFormat="1">
      <c r="A62" s="1009" t="str">
        <f>目录及填表说明!$D$3</f>
        <v>请填XX地区</v>
      </c>
      <c r="B62" s="1009" t="str">
        <f>目录及填表说明!$D$4</f>
        <v>请填XX项目</v>
      </c>
      <c r="C62" s="1276"/>
      <c r="D62" s="254"/>
      <c r="E62" s="247" t="str">
        <f>E32</f>
        <v>类别1</v>
      </c>
      <c r="F62" s="386">
        <f t="shared" ref="F62:G62" si="239">IFERROR(F92/F32*10000,0)</f>
        <v>0</v>
      </c>
      <c r="G62" s="386">
        <f t="shared" si="239"/>
        <v>0</v>
      </c>
      <c r="H62" s="386">
        <f t="shared" ref="H62" si="240">IFERROR(H92/H32*10000,0)</f>
        <v>0</v>
      </c>
      <c r="I62" s="406">
        <f t="shared" ref="I62:O62" si="241">IFERROR(I92/I32*10000,0)</f>
        <v>0</v>
      </c>
      <c r="J62" s="406">
        <f t="shared" si="241"/>
        <v>0</v>
      </c>
      <c r="K62" s="406">
        <f t="shared" si="241"/>
        <v>0</v>
      </c>
      <c r="L62" s="406">
        <f t="shared" si="241"/>
        <v>0</v>
      </c>
      <c r="M62" s="406">
        <f t="shared" si="241"/>
        <v>0</v>
      </c>
      <c r="N62" s="406">
        <f t="shared" si="241"/>
        <v>0</v>
      </c>
      <c r="O62" s="407">
        <f t="shared" si="241"/>
        <v>0</v>
      </c>
      <c r="P62" s="282">
        <f t="shared" ref="P62:P63" si="242">IF(H62=0,IF(O62&gt;0,100%,IF(O62&lt;0,-100%,0)),IF(H62&lt;0,IF(O62&gt;0,100%,-O62/H62),O62/H62))</f>
        <v>0</v>
      </c>
      <c r="Q62" s="405">
        <f t="shared" ref="Q62" si="243">IFERROR(Q92/Q32*10000,0)</f>
        <v>0</v>
      </c>
      <c r="R62" s="406">
        <f t="shared" ref="R62:W62" si="244">IFERROR(R92/R32*10000,0)</f>
        <v>0</v>
      </c>
      <c r="S62" s="406">
        <f t="shared" si="244"/>
        <v>0</v>
      </c>
      <c r="T62" s="406">
        <f t="shared" si="244"/>
        <v>0</v>
      </c>
      <c r="U62" s="406">
        <f t="shared" si="244"/>
        <v>0</v>
      </c>
      <c r="V62" s="406">
        <f t="shared" si="244"/>
        <v>0</v>
      </c>
      <c r="W62" s="406">
        <f t="shared" si="244"/>
        <v>0</v>
      </c>
      <c r="X62" s="407">
        <f t="shared" si="236"/>
        <v>0</v>
      </c>
      <c r="Y62" s="282">
        <f t="shared" ref="Y62:Y63" si="245">IF(Q62=0,IF(X62&gt;0,100%,IF(X62&lt;0,-100%,0)),IF(Q62&lt;0,IF(X62&gt;0,100%,-X62/Q62),X62/Q62))</f>
        <v>0</v>
      </c>
      <c r="Z62" s="405">
        <f t="shared" si="237"/>
        <v>0</v>
      </c>
      <c r="AA62" s="407">
        <f t="shared" si="238"/>
        <v>0</v>
      </c>
      <c r="AB62" s="408">
        <f t="shared" ref="AB62:AB63" si="246">IF(Z62=0,IF(AA62&gt;0,100%,IF(AA62&lt;0,-100%,0)),IF(Z62&lt;0,IF(AA62&gt;0,100%,-AA62/Z62),AA62/Z62))</f>
        <v>0</v>
      </c>
      <c r="AC62" s="409"/>
      <c r="AD62" s="407">
        <f t="shared" ref="AD62:AD63" si="247">IFERROR(AD92/AD32*10000,0)</f>
        <v>0</v>
      </c>
      <c r="AE62" s="408">
        <f t="shared" ref="AE62:AE63" si="248">IF(AC62=0,IF(AD62&gt;0,100%,IF(AD62&lt;0,-100%,0)),IF(AC62&lt;0,IF(AD62&gt;0,100%,-AD62/AC62),AD62/AC62))</f>
        <v>0</v>
      </c>
    </row>
    <row r="63" spans="1:31" s="410" customFormat="1">
      <c r="A63" s="1009" t="str">
        <f>目录及填表说明!$D$3</f>
        <v>请填XX地区</v>
      </c>
      <c r="B63" s="1009" t="str">
        <f>目录及填表说明!$D$4</f>
        <v>请填XX项目</v>
      </c>
      <c r="C63" s="1276"/>
      <c r="D63" s="254"/>
      <c r="E63" s="247" t="str">
        <f>E33</f>
        <v>类别2</v>
      </c>
      <c r="F63" s="386">
        <f t="shared" ref="F63:G63" si="249">IFERROR(F93/F33*10000,0)</f>
        <v>0</v>
      </c>
      <c r="G63" s="386">
        <f t="shared" si="249"/>
        <v>0</v>
      </c>
      <c r="H63" s="386">
        <f t="shared" ref="H63" si="250">IFERROR(H93/H33*10000,0)</f>
        <v>0</v>
      </c>
      <c r="I63" s="406">
        <f t="shared" ref="I63:O63" si="251">IFERROR(I93/I33*10000,0)</f>
        <v>0</v>
      </c>
      <c r="J63" s="406">
        <f t="shared" si="251"/>
        <v>0</v>
      </c>
      <c r="K63" s="406">
        <f t="shared" si="251"/>
        <v>0</v>
      </c>
      <c r="L63" s="406">
        <f t="shared" si="251"/>
        <v>0</v>
      </c>
      <c r="M63" s="406">
        <f t="shared" si="251"/>
        <v>0</v>
      </c>
      <c r="N63" s="406">
        <f t="shared" si="251"/>
        <v>0</v>
      </c>
      <c r="O63" s="407">
        <f t="shared" si="251"/>
        <v>0</v>
      </c>
      <c r="P63" s="282">
        <f t="shared" si="242"/>
        <v>0</v>
      </c>
      <c r="Q63" s="405">
        <f t="shared" ref="Q63" si="252">IFERROR(Q93/Q33*10000,0)</f>
        <v>0</v>
      </c>
      <c r="R63" s="406">
        <f t="shared" ref="R63:W63" si="253">IFERROR(R93/R33*10000,0)</f>
        <v>0</v>
      </c>
      <c r="S63" s="406">
        <f t="shared" si="253"/>
        <v>0</v>
      </c>
      <c r="T63" s="406">
        <f t="shared" si="253"/>
        <v>0</v>
      </c>
      <c r="U63" s="406">
        <f t="shared" si="253"/>
        <v>0</v>
      </c>
      <c r="V63" s="406">
        <f t="shared" si="253"/>
        <v>0</v>
      </c>
      <c r="W63" s="406">
        <f t="shared" si="253"/>
        <v>0</v>
      </c>
      <c r="X63" s="407">
        <f t="shared" si="236"/>
        <v>0</v>
      </c>
      <c r="Y63" s="282">
        <f t="shared" si="245"/>
        <v>0</v>
      </c>
      <c r="Z63" s="405">
        <f t="shared" si="237"/>
        <v>0</v>
      </c>
      <c r="AA63" s="407">
        <f t="shared" si="238"/>
        <v>0</v>
      </c>
      <c r="AB63" s="408">
        <f t="shared" si="246"/>
        <v>0</v>
      </c>
      <c r="AC63" s="409"/>
      <c r="AD63" s="407">
        <f t="shared" si="247"/>
        <v>0</v>
      </c>
      <c r="AE63" s="408">
        <f t="shared" si="248"/>
        <v>0</v>
      </c>
    </row>
    <row r="64" spans="1:31" s="410" customFormat="1">
      <c r="A64" s="1009" t="str">
        <f>目录及填表说明!$D$3</f>
        <v>请填XX地区</v>
      </c>
      <c r="B64" s="1009" t="str">
        <f>目录及填表说明!$D$4</f>
        <v>请填XX项目</v>
      </c>
      <c r="C64" s="1276"/>
      <c r="D64" s="253">
        <v>7</v>
      </c>
      <c r="E64" s="246" t="s">
        <v>104</v>
      </c>
      <c r="F64" s="405">
        <f t="shared" ref="F64:G64" si="254">IFERROR(F94/F34*10000,0)</f>
        <v>0</v>
      </c>
      <c r="G64" s="405">
        <f t="shared" si="254"/>
        <v>0</v>
      </c>
      <c r="H64" s="405">
        <f t="shared" ref="H64:I64" si="255">IFERROR(H94/H34*10000,0)</f>
        <v>0</v>
      </c>
      <c r="I64" s="406">
        <f t="shared" si="255"/>
        <v>0</v>
      </c>
      <c r="J64" s="406">
        <f t="shared" ref="J64:O64" si="256">IFERROR(J94/J34*10000,0)</f>
        <v>0</v>
      </c>
      <c r="K64" s="406">
        <f t="shared" si="256"/>
        <v>0</v>
      </c>
      <c r="L64" s="406">
        <f t="shared" si="256"/>
        <v>0</v>
      </c>
      <c r="M64" s="406">
        <f t="shared" si="256"/>
        <v>0</v>
      </c>
      <c r="N64" s="406">
        <f t="shared" si="256"/>
        <v>0</v>
      </c>
      <c r="O64" s="407">
        <f t="shared" si="256"/>
        <v>0</v>
      </c>
      <c r="P64" s="282">
        <f t="shared" si="8"/>
        <v>0</v>
      </c>
      <c r="Q64" s="405">
        <f t="shared" ref="Q64" si="257">IFERROR(Q94/Q34*10000,0)</f>
        <v>0</v>
      </c>
      <c r="R64" s="406">
        <f t="shared" ref="R64" si="258">IFERROR(R94/R34*10000,0)</f>
        <v>0</v>
      </c>
      <c r="S64" s="406">
        <f t="shared" ref="S64:W64" si="259">IFERROR(S94/S34*10000,0)</f>
        <v>0</v>
      </c>
      <c r="T64" s="406">
        <f t="shared" si="259"/>
        <v>0</v>
      </c>
      <c r="U64" s="406">
        <f t="shared" si="259"/>
        <v>0</v>
      </c>
      <c r="V64" s="406">
        <f t="shared" si="259"/>
        <v>0</v>
      </c>
      <c r="W64" s="406">
        <f t="shared" si="259"/>
        <v>0</v>
      </c>
      <c r="X64" s="407">
        <f t="shared" ref="X64" si="260">IFERROR(X94/X34*10000,0)</f>
        <v>0</v>
      </c>
      <c r="Y64" s="282">
        <f t="shared" si="10"/>
        <v>0</v>
      </c>
      <c r="Z64" s="405">
        <f t="shared" ref="Z64" si="261">IFERROR(Z94/Z34*10000,0)</f>
        <v>0</v>
      </c>
      <c r="AA64" s="407">
        <f t="shared" ref="AA64" si="262">IFERROR(AA94/AA34*10000,0)</f>
        <v>0</v>
      </c>
      <c r="AB64" s="408">
        <f t="shared" si="13"/>
        <v>0</v>
      </c>
      <c r="AC64" s="409"/>
      <c r="AD64" s="407">
        <f t="shared" ref="AD64" si="263">IFERROR(AD94/AD34*10000,0)</f>
        <v>0</v>
      </c>
      <c r="AE64" s="408">
        <f t="shared" si="14"/>
        <v>0</v>
      </c>
    </row>
    <row r="65" spans="1:31" s="396" customFormat="1">
      <c r="A65" s="1009" t="str">
        <f>目录及填表说明!$D$3</f>
        <v>请填XX地区</v>
      </c>
      <c r="B65" s="1009" t="str">
        <f>目录及填表说明!$D$4</f>
        <v>请填XX项目</v>
      </c>
      <c r="C65" s="1003"/>
      <c r="D65" s="1292"/>
      <c r="E65" s="1292"/>
      <c r="F65" s="417"/>
      <c r="G65" s="417"/>
      <c r="H65" s="417"/>
      <c r="I65" s="417"/>
      <c r="J65" s="417"/>
      <c r="K65" s="417"/>
      <c r="L65" s="417"/>
      <c r="M65" s="417"/>
      <c r="N65" s="417"/>
      <c r="O65" s="417"/>
      <c r="P65" s="283"/>
      <c r="Q65" s="417"/>
      <c r="R65" s="417"/>
      <c r="S65" s="417"/>
      <c r="T65" s="417"/>
      <c r="U65" s="417"/>
      <c r="V65" s="417"/>
      <c r="W65" s="417"/>
      <c r="X65" s="417"/>
      <c r="Y65" s="283">
        <f t="shared" si="10"/>
        <v>0</v>
      </c>
      <c r="Z65" s="417"/>
      <c r="AA65" s="417"/>
      <c r="AB65" s="418">
        <f>IF(Z65=0,IF(AA65&gt;0,100%,IF(AA65&lt;0,-100%,0)),IF(Z65&lt;0,IF(AA65&gt;0,100%,-AA65/Z65),AA65/Z65))</f>
        <v>0</v>
      </c>
      <c r="AC65" s="419"/>
      <c r="AD65" s="417"/>
      <c r="AE65" s="418">
        <f t="shared" si="14"/>
        <v>0</v>
      </c>
    </row>
    <row r="66" spans="1:31" s="396" customFormat="1">
      <c r="A66" s="1009" t="str">
        <f>目录及填表说明!$D$3</f>
        <v>请填XX地区</v>
      </c>
      <c r="B66" s="1009" t="str">
        <f>目录及填表说明!$D$4</f>
        <v>请填XX项目</v>
      </c>
      <c r="C66" s="1276" t="s">
        <v>890</v>
      </c>
      <c r="D66" s="253">
        <v>1</v>
      </c>
      <c r="E66" s="246" t="s">
        <v>96</v>
      </c>
      <c r="F66" s="405">
        <f t="shared" ref="F66:G66" si="264">SUM(F67:F70)</f>
        <v>0</v>
      </c>
      <c r="G66" s="405">
        <f t="shared" si="264"/>
        <v>0</v>
      </c>
      <c r="H66" s="405">
        <f t="shared" ref="H66:I66" si="265">SUM(H67:H70)</f>
        <v>0</v>
      </c>
      <c r="I66" s="406">
        <f t="shared" si="265"/>
        <v>0</v>
      </c>
      <c r="J66" s="406">
        <f t="shared" ref="J66:N66" si="266">SUM(J67:J70)</f>
        <v>0</v>
      </c>
      <c r="K66" s="406">
        <f t="shared" si="266"/>
        <v>0</v>
      </c>
      <c r="L66" s="406">
        <f t="shared" si="266"/>
        <v>0</v>
      </c>
      <c r="M66" s="406">
        <f t="shared" si="266"/>
        <v>0</v>
      </c>
      <c r="N66" s="406">
        <f t="shared" si="266"/>
        <v>0</v>
      </c>
      <c r="O66" s="407">
        <f t="shared" ref="O66:O74" si="267">SUM(I66:N66)</f>
        <v>0</v>
      </c>
      <c r="P66" s="282">
        <f t="shared" si="8"/>
        <v>0</v>
      </c>
      <c r="Q66" s="405">
        <f t="shared" ref="Q66" si="268">SUM(Q67:Q70)</f>
        <v>0</v>
      </c>
      <c r="R66" s="406">
        <f t="shared" ref="R66" si="269">SUM(R67:R70)</f>
        <v>0</v>
      </c>
      <c r="S66" s="406">
        <f t="shared" ref="S66:W66" si="270">SUM(S67:S70)</f>
        <v>0</v>
      </c>
      <c r="T66" s="406">
        <f t="shared" si="270"/>
        <v>0</v>
      </c>
      <c r="U66" s="406">
        <f t="shared" si="270"/>
        <v>0</v>
      </c>
      <c r="V66" s="406">
        <f t="shared" si="270"/>
        <v>0</v>
      </c>
      <c r="W66" s="406">
        <f t="shared" si="270"/>
        <v>0</v>
      </c>
      <c r="X66" s="407">
        <f t="shared" ref="X66:X133" si="271">SUM(R66:W66)</f>
        <v>0</v>
      </c>
      <c r="Y66" s="282">
        <f t="shared" si="10"/>
        <v>0</v>
      </c>
      <c r="Z66" s="405">
        <f>H66+Q66</f>
        <v>0</v>
      </c>
      <c r="AA66" s="407">
        <f>O66+X66</f>
        <v>0</v>
      </c>
      <c r="AB66" s="408">
        <f>IF(Z66=0,IF(AA66&gt;0,100%,IF(AA66&lt;0,-100%,0)),IF(Z66&lt;0,IF(AA66&gt;0,100%,-AA66/Z66),AA66/Z66))</f>
        <v>0</v>
      </c>
      <c r="AC66" s="409"/>
      <c r="AD66" s="407">
        <f t="shared" ref="AD66:AD93" si="272">F66+G66+O66+X66</f>
        <v>0</v>
      </c>
      <c r="AE66" s="408">
        <f t="shared" si="14"/>
        <v>0</v>
      </c>
    </row>
    <row r="67" spans="1:31" s="396" customFormat="1" outlineLevel="1">
      <c r="A67" s="1009" t="str">
        <f>目录及填表说明!$D$3</f>
        <v>请填XX地区</v>
      </c>
      <c r="B67" s="1009" t="str">
        <f>目录及填表说明!$D$4</f>
        <v>请填XX项目</v>
      </c>
      <c r="C67" s="1276"/>
      <c r="D67" s="254"/>
      <c r="E67" s="247" t="str">
        <f>E37</f>
        <v>类别1</v>
      </c>
      <c r="F67" s="386"/>
      <c r="G67" s="386"/>
      <c r="H67" s="386"/>
      <c r="I67" s="411"/>
      <c r="J67" s="411"/>
      <c r="K67" s="411"/>
      <c r="L67" s="411"/>
      <c r="M67" s="411"/>
      <c r="N67" s="411"/>
      <c r="O67" s="407">
        <f t="shared" si="267"/>
        <v>0</v>
      </c>
      <c r="P67" s="282">
        <f t="shared" si="8"/>
        <v>0</v>
      </c>
      <c r="Q67" s="412"/>
      <c r="R67" s="413"/>
      <c r="S67" s="413"/>
      <c r="T67" s="413"/>
      <c r="U67" s="413"/>
      <c r="V67" s="413"/>
      <c r="W67" s="413"/>
      <c r="X67" s="407">
        <f t="shared" si="271"/>
        <v>0</v>
      </c>
      <c r="Y67" s="282">
        <f t="shared" si="10"/>
        <v>0</v>
      </c>
      <c r="Z67" s="405">
        <f t="shared" ref="Z67:Z94" si="273">H67+Q67</f>
        <v>0</v>
      </c>
      <c r="AA67" s="407">
        <f t="shared" ref="AA67:AA94" si="274">O67+X67</f>
        <v>0</v>
      </c>
      <c r="AB67" s="408">
        <f t="shared" ref="AB67:AB124" si="275">IF(Z67=0,IF(AA67&gt;0,100%,IF(AA67&lt;0,-100%,0)),IF(Z67&lt;0,IF(AA67&gt;0,100%,-AA67/Z67),AA67/Z67))</f>
        <v>0</v>
      </c>
      <c r="AC67" s="409"/>
      <c r="AD67" s="407">
        <f t="shared" si="272"/>
        <v>0</v>
      </c>
      <c r="AE67" s="408">
        <f t="shared" si="14"/>
        <v>0</v>
      </c>
    </row>
    <row r="68" spans="1:31" s="396" customFormat="1" outlineLevel="1">
      <c r="A68" s="1009" t="str">
        <f>目录及填表说明!$D$3</f>
        <v>请填XX地区</v>
      </c>
      <c r="B68" s="1009" t="str">
        <f>目录及填表说明!$D$4</f>
        <v>请填XX项目</v>
      </c>
      <c r="C68" s="1276"/>
      <c r="D68" s="254"/>
      <c r="E68" s="247" t="str">
        <f>E38</f>
        <v>类别2</v>
      </c>
      <c r="F68" s="386"/>
      <c r="G68" s="386"/>
      <c r="H68" s="386"/>
      <c r="I68" s="411"/>
      <c r="J68" s="411"/>
      <c r="K68" s="411"/>
      <c r="L68" s="411"/>
      <c r="M68" s="411"/>
      <c r="N68" s="411"/>
      <c r="O68" s="407">
        <f t="shared" si="267"/>
        <v>0</v>
      </c>
      <c r="P68" s="282">
        <f t="shared" si="8"/>
        <v>0</v>
      </c>
      <c r="Q68" s="412"/>
      <c r="R68" s="413"/>
      <c r="S68" s="413"/>
      <c r="T68" s="413"/>
      <c r="U68" s="413"/>
      <c r="V68" s="413"/>
      <c r="W68" s="413"/>
      <c r="X68" s="407">
        <f t="shared" si="271"/>
        <v>0</v>
      </c>
      <c r="Y68" s="282">
        <f t="shared" si="10"/>
        <v>0</v>
      </c>
      <c r="Z68" s="405">
        <f t="shared" si="273"/>
        <v>0</v>
      </c>
      <c r="AA68" s="407">
        <f t="shared" si="274"/>
        <v>0</v>
      </c>
      <c r="AB68" s="408">
        <f t="shared" si="275"/>
        <v>0</v>
      </c>
      <c r="AC68" s="409"/>
      <c r="AD68" s="407">
        <f t="shared" si="272"/>
        <v>0</v>
      </c>
      <c r="AE68" s="408">
        <f t="shared" si="14"/>
        <v>0</v>
      </c>
    </row>
    <row r="69" spans="1:31" s="396" customFormat="1" outlineLevel="1">
      <c r="A69" s="1009" t="str">
        <f>目录及填表说明!$D$3</f>
        <v>请填XX地区</v>
      </c>
      <c r="B69" s="1009" t="str">
        <f>目录及填表说明!$D$4</f>
        <v>请填XX项目</v>
      </c>
      <c r="C69" s="1276"/>
      <c r="D69" s="254"/>
      <c r="E69" s="249" t="str">
        <f>E39</f>
        <v>类别3</v>
      </c>
      <c r="F69" s="386"/>
      <c r="G69" s="386"/>
      <c r="H69" s="386"/>
      <c r="I69" s="411"/>
      <c r="J69" s="411"/>
      <c r="K69" s="411"/>
      <c r="L69" s="411"/>
      <c r="M69" s="411"/>
      <c r="N69" s="411"/>
      <c r="O69" s="407">
        <f t="shared" si="267"/>
        <v>0</v>
      </c>
      <c r="P69" s="282">
        <f t="shared" si="8"/>
        <v>0</v>
      </c>
      <c r="Q69" s="412"/>
      <c r="R69" s="413"/>
      <c r="S69" s="413"/>
      <c r="T69" s="413"/>
      <c r="U69" s="413"/>
      <c r="V69" s="413"/>
      <c r="W69" s="413"/>
      <c r="X69" s="407">
        <f t="shared" si="271"/>
        <v>0</v>
      </c>
      <c r="Y69" s="282">
        <f t="shared" si="10"/>
        <v>0</v>
      </c>
      <c r="Z69" s="405">
        <f t="shared" si="273"/>
        <v>0</v>
      </c>
      <c r="AA69" s="407">
        <f t="shared" si="274"/>
        <v>0</v>
      </c>
      <c r="AB69" s="408">
        <f t="shared" si="275"/>
        <v>0</v>
      </c>
      <c r="AC69" s="409"/>
      <c r="AD69" s="407">
        <f t="shared" si="272"/>
        <v>0</v>
      </c>
      <c r="AE69" s="408">
        <f t="shared" si="14"/>
        <v>0</v>
      </c>
    </row>
    <row r="70" spans="1:31" s="396" customFormat="1" outlineLevel="1">
      <c r="A70" s="1009" t="str">
        <f>目录及填表说明!$D$3</f>
        <v>请填XX地区</v>
      </c>
      <c r="B70" s="1009" t="str">
        <f>目录及填表说明!$D$4</f>
        <v>请填XX项目</v>
      </c>
      <c r="C70" s="1276"/>
      <c r="D70" s="254"/>
      <c r="E70" s="395" t="str">
        <f>E40</f>
        <v>类别4</v>
      </c>
      <c r="F70" s="386"/>
      <c r="G70" s="386"/>
      <c r="H70" s="386"/>
      <c r="I70" s="411"/>
      <c r="J70" s="411"/>
      <c r="K70" s="411"/>
      <c r="L70" s="411"/>
      <c r="M70" s="411"/>
      <c r="N70" s="411"/>
      <c r="O70" s="407">
        <f t="shared" si="267"/>
        <v>0</v>
      </c>
      <c r="P70" s="282">
        <f t="shared" si="8"/>
        <v>0</v>
      </c>
      <c r="Q70" s="412"/>
      <c r="R70" s="413"/>
      <c r="S70" s="413"/>
      <c r="T70" s="413"/>
      <c r="U70" s="413"/>
      <c r="V70" s="413"/>
      <c r="W70" s="413"/>
      <c r="X70" s="407">
        <f t="shared" si="271"/>
        <v>0</v>
      </c>
      <c r="Y70" s="282">
        <f t="shared" si="10"/>
        <v>0</v>
      </c>
      <c r="Z70" s="405">
        <f t="shared" si="273"/>
        <v>0</v>
      </c>
      <c r="AA70" s="407">
        <f t="shared" si="274"/>
        <v>0</v>
      </c>
      <c r="AB70" s="408">
        <f t="shared" si="275"/>
        <v>0</v>
      </c>
      <c r="AC70" s="409"/>
      <c r="AD70" s="407">
        <f t="shared" si="272"/>
        <v>0</v>
      </c>
      <c r="AE70" s="408">
        <f t="shared" si="14"/>
        <v>0</v>
      </c>
    </row>
    <row r="71" spans="1:31" s="396" customFormat="1">
      <c r="A71" s="1009" t="str">
        <f>目录及填表说明!$D$3</f>
        <v>请填XX地区</v>
      </c>
      <c r="B71" s="1009" t="str">
        <f>目录及填表说明!$D$4</f>
        <v>请填XX项目</v>
      </c>
      <c r="C71" s="1276"/>
      <c r="D71" s="253">
        <v>2</v>
      </c>
      <c r="E71" s="246" t="s">
        <v>99</v>
      </c>
      <c r="F71" s="405">
        <f t="shared" ref="F71:G71" si="276">SUM(F72:F75)</f>
        <v>0</v>
      </c>
      <c r="G71" s="405">
        <f t="shared" si="276"/>
        <v>0</v>
      </c>
      <c r="H71" s="405">
        <f t="shared" ref="H71:I71" si="277">SUM(H72:H75)</f>
        <v>0</v>
      </c>
      <c r="I71" s="406">
        <f t="shared" si="277"/>
        <v>0</v>
      </c>
      <c r="J71" s="406">
        <f t="shared" ref="J71:N71" si="278">SUM(J72:J75)</f>
        <v>0</v>
      </c>
      <c r="K71" s="406">
        <f t="shared" si="278"/>
        <v>0</v>
      </c>
      <c r="L71" s="406">
        <f t="shared" si="278"/>
        <v>0</v>
      </c>
      <c r="M71" s="406">
        <f t="shared" si="278"/>
        <v>0</v>
      </c>
      <c r="N71" s="406">
        <f t="shared" si="278"/>
        <v>0</v>
      </c>
      <c r="O71" s="407">
        <f t="shared" si="267"/>
        <v>0</v>
      </c>
      <c r="P71" s="282">
        <f t="shared" si="8"/>
        <v>0</v>
      </c>
      <c r="Q71" s="405">
        <f t="shared" ref="Q71" si="279">SUM(Q72:Q75)</f>
        <v>0</v>
      </c>
      <c r="R71" s="406">
        <f t="shared" ref="R71" si="280">SUM(R72:R75)</f>
        <v>0</v>
      </c>
      <c r="S71" s="406">
        <f t="shared" ref="S71:W71" si="281">SUM(S72:S75)</f>
        <v>0</v>
      </c>
      <c r="T71" s="406">
        <f t="shared" si="281"/>
        <v>0</v>
      </c>
      <c r="U71" s="406">
        <f t="shared" si="281"/>
        <v>0</v>
      </c>
      <c r="V71" s="406">
        <f t="shared" si="281"/>
        <v>0</v>
      </c>
      <c r="W71" s="406">
        <f t="shared" si="281"/>
        <v>0</v>
      </c>
      <c r="X71" s="407">
        <f t="shared" si="271"/>
        <v>0</v>
      </c>
      <c r="Y71" s="282">
        <f t="shared" si="10"/>
        <v>0</v>
      </c>
      <c r="Z71" s="405">
        <f t="shared" si="273"/>
        <v>0</v>
      </c>
      <c r="AA71" s="407">
        <f t="shared" si="274"/>
        <v>0</v>
      </c>
      <c r="AB71" s="408">
        <f t="shared" si="275"/>
        <v>0</v>
      </c>
      <c r="AC71" s="409"/>
      <c r="AD71" s="407">
        <f t="shared" si="272"/>
        <v>0</v>
      </c>
      <c r="AE71" s="408">
        <f t="shared" si="14"/>
        <v>0</v>
      </c>
    </row>
    <row r="72" spans="1:31" s="396" customFormat="1" outlineLevel="1">
      <c r="A72" s="1009" t="str">
        <f>目录及填表说明!$D$3</f>
        <v>请填XX地区</v>
      </c>
      <c r="B72" s="1009" t="str">
        <f>目录及填表说明!$D$4</f>
        <v>请填XX项目</v>
      </c>
      <c r="C72" s="1276"/>
      <c r="D72" s="254"/>
      <c r="E72" s="247" t="str">
        <f>E42</f>
        <v>类别1</v>
      </c>
      <c r="F72" s="386"/>
      <c r="G72" s="386"/>
      <c r="H72" s="386"/>
      <c r="I72" s="411"/>
      <c r="J72" s="411"/>
      <c r="K72" s="411"/>
      <c r="L72" s="411"/>
      <c r="M72" s="411"/>
      <c r="N72" s="411"/>
      <c r="O72" s="407">
        <f t="shared" si="267"/>
        <v>0</v>
      </c>
      <c r="P72" s="282">
        <f t="shared" si="8"/>
        <v>0</v>
      </c>
      <c r="Q72" s="412"/>
      <c r="R72" s="413"/>
      <c r="S72" s="413"/>
      <c r="T72" s="413"/>
      <c r="U72" s="413"/>
      <c r="V72" s="413"/>
      <c r="W72" s="413"/>
      <c r="X72" s="407">
        <f t="shared" si="271"/>
        <v>0</v>
      </c>
      <c r="Y72" s="282">
        <f t="shared" si="10"/>
        <v>0</v>
      </c>
      <c r="Z72" s="405">
        <f t="shared" si="273"/>
        <v>0</v>
      </c>
      <c r="AA72" s="407">
        <f t="shared" si="274"/>
        <v>0</v>
      </c>
      <c r="AB72" s="408">
        <f t="shared" si="275"/>
        <v>0</v>
      </c>
      <c r="AC72" s="409"/>
      <c r="AD72" s="407">
        <f t="shared" si="272"/>
        <v>0</v>
      </c>
      <c r="AE72" s="408">
        <f t="shared" si="14"/>
        <v>0</v>
      </c>
    </row>
    <row r="73" spans="1:31" s="396" customFormat="1" outlineLevel="1">
      <c r="A73" s="1009" t="str">
        <f>目录及填表说明!$D$3</f>
        <v>请填XX地区</v>
      </c>
      <c r="B73" s="1009" t="str">
        <f>目录及填表说明!$D$4</f>
        <v>请填XX项目</v>
      </c>
      <c r="C73" s="1276"/>
      <c r="D73" s="254"/>
      <c r="E73" s="247" t="str">
        <f>E43</f>
        <v>类别2</v>
      </c>
      <c r="F73" s="386"/>
      <c r="G73" s="386"/>
      <c r="H73" s="386"/>
      <c r="I73" s="411"/>
      <c r="J73" s="411"/>
      <c r="K73" s="411"/>
      <c r="L73" s="411"/>
      <c r="M73" s="411"/>
      <c r="N73" s="411"/>
      <c r="O73" s="407">
        <f t="shared" si="267"/>
        <v>0</v>
      </c>
      <c r="P73" s="282">
        <f t="shared" si="8"/>
        <v>0</v>
      </c>
      <c r="Q73" s="412"/>
      <c r="R73" s="413"/>
      <c r="S73" s="413"/>
      <c r="T73" s="413"/>
      <c r="U73" s="413"/>
      <c r="V73" s="413"/>
      <c r="W73" s="413"/>
      <c r="X73" s="407">
        <f t="shared" si="271"/>
        <v>0</v>
      </c>
      <c r="Y73" s="282">
        <f t="shared" si="10"/>
        <v>0</v>
      </c>
      <c r="Z73" s="405">
        <f t="shared" si="273"/>
        <v>0</v>
      </c>
      <c r="AA73" s="407">
        <f t="shared" si="274"/>
        <v>0</v>
      </c>
      <c r="AB73" s="408">
        <f t="shared" si="275"/>
        <v>0</v>
      </c>
      <c r="AC73" s="409"/>
      <c r="AD73" s="407">
        <f t="shared" si="272"/>
        <v>0</v>
      </c>
      <c r="AE73" s="408">
        <f t="shared" si="14"/>
        <v>0</v>
      </c>
    </row>
    <row r="74" spans="1:31" s="396" customFormat="1" outlineLevel="1">
      <c r="A74" s="1009" t="str">
        <f>目录及填表说明!$D$3</f>
        <v>请填XX地区</v>
      </c>
      <c r="B74" s="1009" t="str">
        <f>目录及填表说明!$D$4</f>
        <v>请填XX项目</v>
      </c>
      <c r="C74" s="1276"/>
      <c r="D74" s="254"/>
      <c r="E74" s="249" t="str">
        <f>E44</f>
        <v>类别3</v>
      </c>
      <c r="F74" s="386"/>
      <c r="G74" s="386"/>
      <c r="H74" s="386"/>
      <c r="I74" s="411"/>
      <c r="J74" s="411"/>
      <c r="K74" s="411"/>
      <c r="L74" s="411"/>
      <c r="M74" s="411"/>
      <c r="N74" s="411"/>
      <c r="O74" s="407">
        <f t="shared" si="267"/>
        <v>0</v>
      </c>
      <c r="P74" s="282">
        <f t="shared" si="8"/>
        <v>0</v>
      </c>
      <c r="Q74" s="412"/>
      <c r="R74" s="413"/>
      <c r="S74" s="413"/>
      <c r="T74" s="413"/>
      <c r="U74" s="413"/>
      <c r="V74" s="413"/>
      <c r="W74" s="413"/>
      <c r="X74" s="407">
        <f t="shared" si="271"/>
        <v>0</v>
      </c>
      <c r="Y74" s="282">
        <f t="shared" si="10"/>
        <v>0</v>
      </c>
      <c r="Z74" s="405">
        <f t="shared" si="273"/>
        <v>0</v>
      </c>
      <c r="AA74" s="407">
        <f t="shared" si="274"/>
        <v>0</v>
      </c>
      <c r="AB74" s="408">
        <f t="shared" si="275"/>
        <v>0</v>
      </c>
      <c r="AC74" s="409"/>
      <c r="AD74" s="407">
        <f t="shared" si="272"/>
        <v>0</v>
      </c>
      <c r="AE74" s="408">
        <f t="shared" si="14"/>
        <v>0</v>
      </c>
    </row>
    <row r="75" spans="1:31" s="396" customFormat="1" outlineLevel="1">
      <c r="A75" s="1009" t="str">
        <f>目录及填表说明!$D$3</f>
        <v>请填XX地区</v>
      </c>
      <c r="B75" s="1009" t="str">
        <f>目录及填表说明!$D$4</f>
        <v>请填XX项目</v>
      </c>
      <c r="C75" s="1276"/>
      <c r="D75" s="254"/>
      <c r="E75" s="395" t="str">
        <f>E45</f>
        <v>类别4</v>
      </c>
      <c r="F75" s="386"/>
      <c r="G75" s="386"/>
      <c r="H75" s="386"/>
      <c r="I75" s="411"/>
      <c r="J75" s="411"/>
      <c r="K75" s="411"/>
      <c r="L75" s="411"/>
      <c r="M75" s="411"/>
      <c r="N75" s="411"/>
      <c r="O75" s="407">
        <f t="shared" ref="O75:O94" si="282">SUM(I75:N75)</f>
        <v>0</v>
      </c>
      <c r="P75" s="282">
        <f t="shared" ref="P75:P142" si="283">IF(H75=0,IF(O75&gt;0,100%,IF(O75&lt;0,-100%,0)),IF(H75&lt;0,IF(O75&gt;0,100%,-O75/H75),O75/H75))</f>
        <v>0</v>
      </c>
      <c r="Q75" s="412"/>
      <c r="R75" s="413"/>
      <c r="S75" s="413"/>
      <c r="T75" s="413"/>
      <c r="U75" s="413"/>
      <c r="V75" s="413"/>
      <c r="W75" s="413"/>
      <c r="X75" s="407">
        <f t="shared" si="271"/>
        <v>0</v>
      </c>
      <c r="Y75" s="282">
        <f t="shared" ref="Y75:Y105" si="284">IF(Q75=0,IF(X75&gt;0,100%,IF(X75&lt;0,-100%,0)),IF(Q75&lt;0,IF(X75&gt;0,100%,-X75/Q75),X75/Q75))</f>
        <v>0</v>
      </c>
      <c r="Z75" s="405">
        <f t="shared" si="273"/>
        <v>0</v>
      </c>
      <c r="AA75" s="407">
        <f t="shared" si="274"/>
        <v>0</v>
      </c>
      <c r="AB75" s="408">
        <f t="shared" si="275"/>
        <v>0</v>
      </c>
      <c r="AC75" s="409"/>
      <c r="AD75" s="407">
        <f t="shared" si="272"/>
        <v>0</v>
      </c>
      <c r="AE75" s="408">
        <f t="shared" ref="AE75:AE142" si="285">IF(AC75=0,IF(AD75&gt;0,100%,IF(AD75&lt;0,-100%,0)),IF(AC75&lt;0,IF(AD75&gt;0,100%,-AD75/AC75),AD75/AC75))</f>
        <v>0</v>
      </c>
    </row>
    <row r="76" spans="1:31" s="396" customFormat="1">
      <c r="A76" s="1009" t="str">
        <f>目录及填表说明!$D$3</f>
        <v>请填XX地区</v>
      </c>
      <c r="B76" s="1009" t="str">
        <f>目录及填表说明!$D$4</f>
        <v>请填XX项目</v>
      </c>
      <c r="C76" s="1276"/>
      <c r="D76" s="253">
        <v>3</v>
      </c>
      <c r="E76" s="246" t="s">
        <v>100</v>
      </c>
      <c r="F76" s="405">
        <f t="shared" ref="F76:G76" si="286">SUM(F77:F80)</f>
        <v>0</v>
      </c>
      <c r="G76" s="405">
        <f t="shared" si="286"/>
        <v>0</v>
      </c>
      <c r="H76" s="405">
        <f t="shared" ref="H76:I76" si="287">SUM(H77:H80)</f>
        <v>0</v>
      </c>
      <c r="I76" s="406">
        <f t="shared" si="287"/>
        <v>0</v>
      </c>
      <c r="J76" s="406">
        <f t="shared" ref="J76:N76" si="288">SUM(J77:J80)</f>
        <v>0</v>
      </c>
      <c r="K76" s="406">
        <f t="shared" si="288"/>
        <v>0</v>
      </c>
      <c r="L76" s="406">
        <f t="shared" si="288"/>
        <v>0</v>
      </c>
      <c r="M76" s="406">
        <f t="shared" si="288"/>
        <v>0</v>
      </c>
      <c r="N76" s="406">
        <f t="shared" si="288"/>
        <v>0</v>
      </c>
      <c r="O76" s="407">
        <f t="shared" si="282"/>
        <v>0</v>
      </c>
      <c r="P76" s="282">
        <f t="shared" si="283"/>
        <v>0</v>
      </c>
      <c r="Q76" s="405">
        <f t="shared" ref="Q76" si="289">SUM(Q77:Q80)</f>
        <v>0</v>
      </c>
      <c r="R76" s="406">
        <f t="shared" ref="R76" si="290">SUM(R77:R80)</f>
        <v>0</v>
      </c>
      <c r="S76" s="406">
        <f t="shared" ref="S76:W76" si="291">SUM(S77:S80)</f>
        <v>0</v>
      </c>
      <c r="T76" s="406">
        <f t="shared" si="291"/>
        <v>0</v>
      </c>
      <c r="U76" s="406">
        <f t="shared" si="291"/>
        <v>0</v>
      </c>
      <c r="V76" s="406">
        <f t="shared" si="291"/>
        <v>0</v>
      </c>
      <c r="W76" s="406">
        <f t="shared" si="291"/>
        <v>0</v>
      </c>
      <c r="X76" s="407">
        <f t="shared" si="271"/>
        <v>0</v>
      </c>
      <c r="Y76" s="282">
        <f t="shared" si="284"/>
        <v>0</v>
      </c>
      <c r="Z76" s="405">
        <f t="shared" si="273"/>
        <v>0</v>
      </c>
      <c r="AA76" s="407">
        <f t="shared" si="274"/>
        <v>0</v>
      </c>
      <c r="AB76" s="408">
        <f t="shared" si="275"/>
        <v>0</v>
      </c>
      <c r="AC76" s="409"/>
      <c r="AD76" s="407">
        <f t="shared" si="272"/>
        <v>0</v>
      </c>
      <c r="AE76" s="408">
        <f t="shared" si="285"/>
        <v>0</v>
      </c>
    </row>
    <row r="77" spans="1:31" s="396" customFormat="1" outlineLevel="1">
      <c r="A77" s="1009" t="str">
        <f>目录及填表说明!$D$3</f>
        <v>请填XX地区</v>
      </c>
      <c r="B77" s="1009" t="str">
        <f>目录及填表说明!$D$4</f>
        <v>请填XX项目</v>
      </c>
      <c r="C77" s="1276"/>
      <c r="D77" s="254"/>
      <c r="E77" s="247" t="str">
        <f>E47</f>
        <v>类别1</v>
      </c>
      <c r="F77" s="386"/>
      <c r="G77" s="386"/>
      <c r="H77" s="386"/>
      <c r="I77" s="411"/>
      <c r="J77" s="411"/>
      <c r="K77" s="411"/>
      <c r="L77" s="411"/>
      <c r="M77" s="411"/>
      <c r="N77" s="411"/>
      <c r="O77" s="407">
        <f t="shared" si="282"/>
        <v>0</v>
      </c>
      <c r="P77" s="282">
        <f t="shared" si="283"/>
        <v>0</v>
      </c>
      <c r="Q77" s="412"/>
      <c r="R77" s="413"/>
      <c r="S77" s="413"/>
      <c r="T77" s="413"/>
      <c r="U77" s="413"/>
      <c r="V77" s="413"/>
      <c r="W77" s="413"/>
      <c r="X77" s="407">
        <f t="shared" si="271"/>
        <v>0</v>
      </c>
      <c r="Y77" s="282">
        <f t="shared" si="284"/>
        <v>0</v>
      </c>
      <c r="Z77" s="405">
        <f t="shared" si="273"/>
        <v>0</v>
      </c>
      <c r="AA77" s="407">
        <f t="shared" si="274"/>
        <v>0</v>
      </c>
      <c r="AB77" s="408">
        <f t="shared" si="275"/>
        <v>0</v>
      </c>
      <c r="AC77" s="409"/>
      <c r="AD77" s="407">
        <f t="shared" si="272"/>
        <v>0</v>
      </c>
      <c r="AE77" s="408">
        <f t="shared" si="285"/>
        <v>0</v>
      </c>
    </row>
    <row r="78" spans="1:31" s="396" customFormat="1" outlineLevel="1">
      <c r="A78" s="1009" t="str">
        <f>目录及填表说明!$D$3</f>
        <v>请填XX地区</v>
      </c>
      <c r="B78" s="1009" t="str">
        <f>目录及填表说明!$D$4</f>
        <v>请填XX项目</v>
      </c>
      <c r="C78" s="1276"/>
      <c r="D78" s="254"/>
      <c r="E78" s="247" t="str">
        <f>E48</f>
        <v>类别2</v>
      </c>
      <c r="F78" s="386"/>
      <c r="G78" s="386"/>
      <c r="H78" s="386"/>
      <c r="I78" s="411"/>
      <c r="J78" s="411"/>
      <c r="K78" s="411"/>
      <c r="L78" s="411"/>
      <c r="M78" s="411"/>
      <c r="N78" s="411"/>
      <c r="O78" s="407">
        <f t="shared" si="282"/>
        <v>0</v>
      </c>
      <c r="P78" s="282">
        <f t="shared" si="283"/>
        <v>0</v>
      </c>
      <c r="Q78" s="412"/>
      <c r="R78" s="413"/>
      <c r="S78" s="413"/>
      <c r="T78" s="413"/>
      <c r="U78" s="413"/>
      <c r="V78" s="413"/>
      <c r="W78" s="413"/>
      <c r="X78" s="407">
        <f t="shared" si="271"/>
        <v>0</v>
      </c>
      <c r="Y78" s="282">
        <f t="shared" si="284"/>
        <v>0</v>
      </c>
      <c r="Z78" s="405">
        <f t="shared" si="273"/>
        <v>0</v>
      </c>
      <c r="AA78" s="407">
        <f t="shared" si="274"/>
        <v>0</v>
      </c>
      <c r="AB78" s="408">
        <f t="shared" si="275"/>
        <v>0</v>
      </c>
      <c r="AC78" s="409"/>
      <c r="AD78" s="407">
        <f t="shared" si="272"/>
        <v>0</v>
      </c>
      <c r="AE78" s="408">
        <f t="shared" si="285"/>
        <v>0</v>
      </c>
    </row>
    <row r="79" spans="1:31" s="396" customFormat="1" outlineLevel="1">
      <c r="A79" s="1009" t="str">
        <f>目录及填表说明!$D$3</f>
        <v>请填XX地区</v>
      </c>
      <c r="B79" s="1009" t="str">
        <f>目录及填表说明!$D$4</f>
        <v>请填XX项目</v>
      </c>
      <c r="C79" s="1276"/>
      <c r="D79" s="254"/>
      <c r="E79" s="249" t="str">
        <f>E49</f>
        <v>类别3</v>
      </c>
      <c r="F79" s="386"/>
      <c r="G79" s="386"/>
      <c r="H79" s="386"/>
      <c r="I79" s="411"/>
      <c r="J79" s="411"/>
      <c r="K79" s="411"/>
      <c r="L79" s="411"/>
      <c r="M79" s="411"/>
      <c r="N79" s="411"/>
      <c r="O79" s="407">
        <f t="shared" si="282"/>
        <v>0</v>
      </c>
      <c r="P79" s="282">
        <f t="shared" si="283"/>
        <v>0</v>
      </c>
      <c r="Q79" s="412"/>
      <c r="R79" s="413"/>
      <c r="S79" s="413"/>
      <c r="T79" s="413"/>
      <c r="U79" s="413"/>
      <c r="V79" s="413"/>
      <c r="W79" s="413"/>
      <c r="X79" s="407">
        <f t="shared" si="271"/>
        <v>0</v>
      </c>
      <c r="Y79" s="282">
        <f t="shared" si="284"/>
        <v>0</v>
      </c>
      <c r="Z79" s="405">
        <f t="shared" si="273"/>
        <v>0</v>
      </c>
      <c r="AA79" s="407">
        <f t="shared" si="274"/>
        <v>0</v>
      </c>
      <c r="AB79" s="408">
        <f t="shared" si="275"/>
        <v>0</v>
      </c>
      <c r="AC79" s="409"/>
      <c r="AD79" s="407">
        <f t="shared" si="272"/>
        <v>0</v>
      </c>
      <c r="AE79" s="408">
        <f t="shared" si="285"/>
        <v>0</v>
      </c>
    </row>
    <row r="80" spans="1:31" s="396" customFormat="1" outlineLevel="1">
      <c r="A80" s="1009" t="str">
        <f>目录及填表说明!$D$3</f>
        <v>请填XX地区</v>
      </c>
      <c r="B80" s="1009" t="str">
        <f>目录及填表说明!$D$4</f>
        <v>请填XX项目</v>
      </c>
      <c r="C80" s="1276"/>
      <c r="D80" s="254"/>
      <c r="E80" s="395" t="str">
        <f>E50</f>
        <v>类别4</v>
      </c>
      <c r="F80" s="386"/>
      <c r="G80" s="386"/>
      <c r="H80" s="386"/>
      <c r="I80" s="411"/>
      <c r="J80" s="411"/>
      <c r="K80" s="411"/>
      <c r="L80" s="411"/>
      <c r="M80" s="411"/>
      <c r="N80" s="411"/>
      <c r="O80" s="407">
        <f t="shared" si="282"/>
        <v>0</v>
      </c>
      <c r="P80" s="282">
        <f t="shared" si="283"/>
        <v>0</v>
      </c>
      <c r="Q80" s="412"/>
      <c r="R80" s="413"/>
      <c r="S80" s="413"/>
      <c r="T80" s="413"/>
      <c r="U80" s="413"/>
      <c r="V80" s="413"/>
      <c r="W80" s="413"/>
      <c r="X80" s="407">
        <f t="shared" si="271"/>
        <v>0</v>
      </c>
      <c r="Y80" s="282">
        <f t="shared" si="284"/>
        <v>0</v>
      </c>
      <c r="Z80" s="405">
        <f t="shared" si="273"/>
        <v>0</v>
      </c>
      <c r="AA80" s="407">
        <f t="shared" si="274"/>
        <v>0</v>
      </c>
      <c r="AB80" s="408">
        <f t="shared" si="275"/>
        <v>0</v>
      </c>
      <c r="AC80" s="409"/>
      <c r="AD80" s="407">
        <f t="shared" si="272"/>
        <v>0</v>
      </c>
      <c r="AE80" s="408">
        <f t="shared" si="285"/>
        <v>0</v>
      </c>
    </row>
    <row r="81" spans="1:31" s="396" customFormat="1">
      <c r="A81" s="1009" t="str">
        <f>目录及填表说明!$D$3</f>
        <v>请填XX地区</v>
      </c>
      <c r="B81" s="1009" t="str">
        <f>目录及填表说明!$D$4</f>
        <v>请填XX项目</v>
      </c>
      <c r="C81" s="1276"/>
      <c r="D81" s="253">
        <v>4</v>
      </c>
      <c r="E81" s="246" t="s">
        <v>101</v>
      </c>
      <c r="F81" s="405">
        <f t="shared" ref="F81:G81" si="292">SUM(F82:F85)</f>
        <v>0</v>
      </c>
      <c r="G81" s="405">
        <f t="shared" si="292"/>
        <v>0</v>
      </c>
      <c r="H81" s="405">
        <f t="shared" ref="H81:I81" si="293">SUM(H82:H85)</f>
        <v>0</v>
      </c>
      <c r="I81" s="406">
        <f t="shared" si="293"/>
        <v>0</v>
      </c>
      <c r="J81" s="406">
        <f t="shared" ref="J81:N81" si="294">SUM(J82:J85)</f>
        <v>0</v>
      </c>
      <c r="K81" s="406">
        <f t="shared" si="294"/>
        <v>0</v>
      </c>
      <c r="L81" s="406">
        <f t="shared" si="294"/>
        <v>0</v>
      </c>
      <c r="M81" s="406">
        <f t="shared" si="294"/>
        <v>0</v>
      </c>
      <c r="N81" s="406">
        <f t="shared" si="294"/>
        <v>0</v>
      </c>
      <c r="O81" s="407">
        <f t="shared" si="282"/>
        <v>0</v>
      </c>
      <c r="P81" s="282">
        <f t="shared" si="283"/>
        <v>0</v>
      </c>
      <c r="Q81" s="405">
        <f t="shared" ref="Q81" si="295">SUM(Q82:Q85)</f>
        <v>0</v>
      </c>
      <c r="R81" s="406">
        <f t="shared" ref="R81" si="296">SUM(R82:R85)</f>
        <v>0</v>
      </c>
      <c r="S81" s="406">
        <f t="shared" ref="S81:W81" si="297">SUM(S82:S85)</f>
        <v>0</v>
      </c>
      <c r="T81" s="406">
        <f t="shared" si="297"/>
        <v>0</v>
      </c>
      <c r="U81" s="406">
        <f t="shared" si="297"/>
        <v>0</v>
      </c>
      <c r="V81" s="406">
        <f t="shared" si="297"/>
        <v>0</v>
      </c>
      <c r="W81" s="406">
        <f t="shared" si="297"/>
        <v>0</v>
      </c>
      <c r="X81" s="407">
        <f t="shared" si="271"/>
        <v>0</v>
      </c>
      <c r="Y81" s="282">
        <f t="shared" si="284"/>
        <v>0</v>
      </c>
      <c r="Z81" s="405">
        <f t="shared" si="273"/>
        <v>0</v>
      </c>
      <c r="AA81" s="407">
        <f t="shared" si="274"/>
        <v>0</v>
      </c>
      <c r="AB81" s="408">
        <f t="shared" si="275"/>
        <v>0</v>
      </c>
      <c r="AC81" s="409"/>
      <c r="AD81" s="407">
        <f t="shared" si="272"/>
        <v>0</v>
      </c>
      <c r="AE81" s="408">
        <f t="shared" si="285"/>
        <v>0</v>
      </c>
    </row>
    <row r="82" spans="1:31" s="396" customFormat="1" outlineLevel="1">
      <c r="A82" s="1009" t="str">
        <f>目录及填表说明!$D$3</f>
        <v>请填XX地区</v>
      </c>
      <c r="B82" s="1009" t="str">
        <f>目录及填表说明!$D$4</f>
        <v>请填XX项目</v>
      </c>
      <c r="C82" s="1276"/>
      <c r="D82" s="254"/>
      <c r="E82" s="247" t="str">
        <f>E52</f>
        <v>类别1</v>
      </c>
      <c r="F82" s="386"/>
      <c r="G82" s="386"/>
      <c r="H82" s="386"/>
      <c r="I82" s="411"/>
      <c r="J82" s="411"/>
      <c r="K82" s="411"/>
      <c r="L82" s="411"/>
      <c r="M82" s="411"/>
      <c r="N82" s="411"/>
      <c r="O82" s="407">
        <f t="shared" si="282"/>
        <v>0</v>
      </c>
      <c r="P82" s="282">
        <f t="shared" si="283"/>
        <v>0</v>
      </c>
      <c r="Q82" s="412"/>
      <c r="R82" s="413"/>
      <c r="S82" s="413"/>
      <c r="T82" s="413"/>
      <c r="U82" s="413"/>
      <c r="V82" s="413"/>
      <c r="W82" s="413"/>
      <c r="X82" s="407">
        <f t="shared" si="271"/>
        <v>0</v>
      </c>
      <c r="Y82" s="282">
        <f t="shared" si="284"/>
        <v>0</v>
      </c>
      <c r="Z82" s="405">
        <f t="shared" si="273"/>
        <v>0</v>
      </c>
      <c r="AA82" s="407">
        <f t="shared" si="274"/>
        <v>0</v>
      </c>
      <c r="AB82" s="408">
        <f t="shared" si="275"/>
        <v>0</v>
      </c>
      <c r="AC82" s="409"/>
      <c r="AD82" s="407">
        <f t="shared" si="272"/>
        <v>0</v>
      </c>
      <c r="AE82" s="408">
        <f t="shared" si="285"/>
        <v>0</v>
      </c>
    </row>
    <row r="83" spans="1:31" s="396" customFormat="1" outlineLevel="1">
      <c r="A83" s="1009" t="str">
        <f>目录及填表说明!$D$3</f>
        <v>请填XX地区</v>
      </c>
      <c r="B83" s="1009" t="str">
        <f>目录及填表说明!$D$4</f>
        <v>请填XX项目</v>
      </c>
      <c r="C83" s="1276"/>
      <c r="D83" s="254"/>
      <c r="E83" s="247" t="str">
        <f>E53</f>
        <v>类别2</v>
      </c>
      <c r="F83" s="386"/>
      <c r="G83" s="386"/>
      <c r="H83" s="386"/>
      <c r="I83" s="411"/>
      <c r="J83" s="411"/>
      <c r="K83" s="411"/>
      <c r="L83" s="411"/>
      <c r="M83" s="411"/>
      <c r="N83" s="411"/>
      <c r="O83" s="407">
        <f t="shared" si="282"/>
        <v>0</v>
      </c>
      <c r="P83" s="282">
        <f t="shared" si="283"/>
        <v>0</v>
      </c>
      <c r="Q83" s="412"/>
      <c r="R83" s="413"/>
      <c r="S83" s="413"/>
      <c r="T83" s="413"/>
      <c r="U83" s="413"/>
      <c r="V83" s="413"/>
      <c r="W83" s="413"/>
      <c r="X83" s="407">
        <f t="shared" si="271"/>
        <v>0</v>
      </c>
      <c r="Y83" s="282">
        <f t="shared" si="284"/>
        <v>0</v>
      </c>
      <c r="Z83" s="405">
        <f t="shared" si="273"/>
        <v>0</v>
      </c>
      <c r="AA83" s="407">
        <f t="shared" si="274"/>
        <v>0</v>
      </c>
      <c r="AB83" s="408">
        <f t="shared" si="275"/>
        <v>0</v>
      </c>
      <c r="AC83" s="409"/>
      <c r="AD83" s="407">
        <f t="shared" si="272"/>
        <v>0</v>
      </c>
      <c r="AE83" s="408">
        <f t="shared" si="285"/>
        <v>0</v>
      </c>
    </row>
    <row r="84" spans="1:31" s="396" customFormat="1" outlineLevel="1">
      <c r="A84" s="1009" t="str">
        <f>目录及填表说明!$D$3</f>
        <v>请填XX地区</v>
      </c>
      <c r="B84" s="1009" t="str">
        <f>目录及填表说明!$D$4</f>
        <v>请填XX项目</v>
      </c>
      <c r="C84" s="1276"/>
      <c r="D84" s="254"/>
      <c r="E84" s="249" t="str">
        <f>E54</f>
        <v>类别3</v>
      </c>
      <c r="F84" s="386"/>
      <c r="G84" s="386"/>
      <c r="H84" s="386"/>
      <c r="I84" s="411"/>
      <c r="J84" s="411"/>
      <c r="K84" s="411"/>
      <c r="L84" s="411"/>
      <c r="M84" s="411"/>
      <c r="N84" s="411"/>
      <c r="O84" s="407">
        <f t="shared" si="282"/>
        <v>0</v>
      </c>
      <c r="P84" s="282">
        <f t="shared" si="283"/>
        <v>0</v>
      </c>
      <c r="Q84" s="412"/>
      <c r="R84" s="413"/>
      <c r="S84" s="413"/>
      <c r="T84" s="413"/>
      <c r="U84" s="413"/>
      <c r="V84" s="413"/>
      <c r="W84" s="413"/>
      <c r="X84" s="407">
        <f t="shared" si="271"/>
        <v>0</v>
      </c>
      <c r="Y84" s="282">
        <f t="shared" si="284"/>
        <v>0</v>
      </c>
      <c r="Z84" s="405">
        <f t="shared" si="273"/>
        <v>0</v>
      </c>
      <c r="AA84" s="407">
        <f t="shared" si="274"/>
        <v>0</v>
      </c>
      <c r="AB84" s="408">
        <f t="shared" si="275"/>
        <v>0</v>
      </c>
      <c r="AC84" s="409"/>
      <c r="AD84" s="407">
        <f t="shared" si="272"/>
        <v>0</v>
      </c>
      <c r="AE84" s="408">
        <f t="shared" si="285"/>
        <v>0</v>
      </c>
    </row>
    <row r="85" spans="1:31" s="396" customFormat="1" outlineLevel="1">
      <c r="A85" s="1009" t="str">
        <f>目录及填表说明!$D$3</f>
        <v>请填XX地区</v>
      </c>
      <c r="B85" s="1009" t="str">
        <f>目录及填表说明!$D$4</f>
        <v>请填XX项目</v>
      </c>
      <c r="C85" s="1276"/>
      <c r="D85" s="254"/>
      <c r="E85" s="395" t="str">
        <f>E55</f>
        <v>类别4</v>
      </c>
      <c r="F85" s="386"/>
      <c r="G85" s="386"/>
      <c r="H85" s="386"/>
      <c r="I85" s="411"/>
      <c r="J85" s="411"/>
      <c r="K85" s="411"/>
      <c r="L85" s="411"/>
      <c r="M85" s="411"/>
      <c r="N85" s="411"/>
      <c r="O85" s="407">
        <f t="shared" si="282"/>
        <v>0</v>
      </c>
      <c r="P85" s="282">
        <f t="shared" si="283"/>
        <v>0</v>
      </c>
      <c r="Q85" s="412"/>
      <c r="R85" s="413"/>
      <c r="S85" s="413"/>
      <c r="T85" s="413"/>
      <c r="U85" s="413"/>
      <c r="V85" s="413"/>
      <c r="W85" s="413"/>
      <c r="X85" s="407">
        <f t="shared" si="271"/>
        <v>0</v>
      </c>
      <c r="Y85" s="282">
        <f t="shared" si="284"/>
        <v>0</v>
      </c>
      <c r="Z85" s="405">
        <f t="shared" si="273"/>
        <v>0</v>
      </c>
      <c r="AA85" s="407">
        <f t="shared" si="274"/>
        <v>0</v>
      </c>
      <c r="AB85" s="408">
        <f t="shared" si="275"/>
        <v>0</v>
      </c>
      <c r="AC85" s="409"/>
      <c r="AD85" s="407">
        <f t="shared" si="272"/>
        <v>0</v>
      </c>
      <c r="AE85" s="408">
        <f t="shared" si="285"/>
        <v>0</v>
      </c>
    </row>
    <row r="86" spans="1:31" s="396" customFormat="1">
      <c r="A86" s="1009" t="str">
        <f>目录及填表说明!$D$3</f>
        <v>请填XX地区</v>
      </c>
      <c r="B86" s="1009" t="str">
        <f>目录及填表说明!$D$4</f>
        <v>请填XX项目</v>
      </c>
      <c r="C86" s="1276"/>
      <c r="D86" s="253">
        <v>5</v>
      </c>
      <c r="E86" s="246" t="s">
        <v>102</v>
      </c>
      <c r="F86" s="405">
        <f t="shared" ref="F86:G86" si="298">SUM(F87:F90)</f>
        <v>0</v>
      </c>
      <c r="G86" s="405">
        <f t="shared" si="298"/>
        <v>0</v>
      </c>
      <c r="H86" s="405">
        <f t="shared" ref="H86:I86" si="299">SUM(H87:H90)</f>
        <v>0</v>
      </c>
      <c r="I86" s="406">
        <f t="shared" si="299"/>
        <v>0</v>
      </c>
      <c r="J86" s="406">
        <f t="shared" ref="J86:N86" si="300">SUM(J87:J90)</f>
        <v>0</v>
      </c>
      <c r="K86" s="406">
        <f t="shared" si="300"/>
        <v>0</v>
      </c>
      <c r="L86" s="406">
        <f t="shared" si="300"/>
        <v>0</v>
      </c>
      <c r="M86" s="406">
        <f t="shared" si="300"/>
        <v>0</v>
      </c>
      <c r="N86" s="406">
        <f t="shared" si="300"/>
        <v>0</v>
      </c>
      <c r="O86" s="407">
        <f t="shared" si="282"/>
        <v>0</v>
      </c>
      <c r="P86" s="282">
        <f t="shared" si="283"/>
        <v>0</v>
      </c>
      <c r="Q86" s="405">
        <f t="shared" ref="Q86" si="301">SUM(Q87:Q90)</f>
        <v>0</v>
      </c>
      <c r="R86" s="406">
        <f t="shared" ref="R86" si="302">SUM(R87:R90)</f>
        <v>0</v>
      </c>
      <c r="S86" s="406">
        <f t="shared" ref="S86:W86" si="303">SUM(S87:S90)</f>
        <v>0</v>
      </c>
      <c r="T86" s="406">
        <f t="shared" si="303"/>
        <v>0</v>
      </c>
      <c r="U86" s="406">
        <f t="shared" si="303"/>
        <v>0</v>
      </c>
      <c r="V86" s="406">
        <f t="shared" si="303"/>
        <v>0</v>
      </c>
      <c r="W86" s="406">
        <f t="shared" si="303"/>
        <v>0</v>
      </c>
      <c r="X86" s="407">
        <f t="shared" si="271"/>
        <v>0</v>
      </c>
      <c r="Y86" s="282">
        <f t="shared" si="284"/>
        <v>0</v>
      </c>
      <c r="Z86" s="405">
        <f t="shared" si="273"/>
        <v>0</v>
      </c>
      <c r="AA86" s="407">
        <f t="shared" si="274"/>
        <v>0</v>
      </c>
      <c r="AB86" s="408">
        <f t="shared" si="275"/>
        <v>0</v>
      </c>
      <c r="AC86" s="409"/>
      <c r="AD86" s="407">
        <f t="shared" si="272"/>
        <v>0</v>
      </c>
      <c r="AE86" s="408">
        <f t="shared" si="285"/>
        <v>0</v>
      </c>
    </row>
    <row r="87" spans="1:31" s="396" customFormat="1" outlineLevel="1">
      <c r="A87" s="1009" t="str">
        <f>目录及填表说明!$D$3</f>
        <v>请填XX地区</v>
      </c>
      <c r="B87" s="1009" t="str">
        <f>目录及填表说明!$D$4</f>
        <v>请填XX项目</v>
      </c>
      <c r="C87" s="1276"/>
      <c r="D87" s="254"/>
      <c r="E87" s="247" t="str">
        <f>E57</f>
        <v>类别1</v>
      </c>
      <c r="F87" s="386"/>
      <c r="G87" s="386"/>
      <c r="H87" s="386"/>
      <c r="I87" s="411"/>
      <c r="J87" s="411"/>
      <c r="K87" s="411"/>
      <c r="L87" s="411"/>
      <c r="M87" s="411"/>
      <c r="N87" s="411"/>
      <c r="O87" s="407">
        <f t="shared" si="282"/>
        <v>0</v>
      </c>
      <c r="P87" s="282">
        <f t="shared" si="283"/>
        <v>0</v>
      </c>
      <c r="Q87" s="412"/>
      <c r="R87" s="413"/>
      <c r="S87" s="413"/>
      <c r="T87" s="413"/>
      <c r="U87" s="413"/>
      <c r="V87" s="413"/>
      <c r="W87" s="413"/>
      <c r="X87" s="407">
        <f t="shared" si="271"/>
        <v>0</v>
      </c>
      <c r="Y87" s="282">
        <f t="shared" si="284"/>
        <v>0</v>
      </c>
      <c r="Z87" s="405">
        <f t="shared" si="273"/>
        <v>0</v>
      </c>
      <c r="AA87" s="407">
        <f t="shared" si="274"/>
        <v>0</v>
      </c>
      <c r="AB87" s="408">
        <f t="shared" si="275"/>
        <v>0</v>
      </c>
      <c r="AC87" s="409"/>
      <c r="AD87" s="407">
        <f t="shared" si="272"/>
        <v>0</v>
      </c>
      <c r="AE87" s="408">
        <f t="shared" si="285"/>
        <v>0</v>
      </c>
    </row>
    <row r="88" spans="1:31" s="396" customFormat="1" outlineLevel="1">
      <c r="A88" s="1009" t="str">
        <f>目录及填表说明!$D$3</f>
        <v>请填XX地区</v>
      </c>
      <c r="B88" s="1009" t="str">
        <f>目录及填表说明!$D$4</f>
        <v>请填XX项目</v>
      </c>
      <c r="C88" s="1276"/>
      <c r="D88" s="254"/>
      <c r="E88" s="247" t="str">
        <f>E58</f>
        <v>类别2</v>
      </c>
      <c r="F88" s="386"/>
      <c r="G88" s="386"/>
      <c r="H88" s="386"/>
      <c r="I88" s="411"/>
      <c r="J88" s="411"/>
      <c r="K88" s="411"/>
      <c r="L88" s="411"/>
      <c r="M88" s="411"/>
      <c r="N88" s="411"/>
      <c r="O88" s="407">
        <f t="shared" si="282"/>
        <v>0</v>
      </c>
      <c r="P88" s="282">
        <f t="shared" si="283"/>
        <v>0</v>
      </c>
      <c r="Q88" s="412"/>
      <c r="R88" s="413"/>
      <c r="S88" s="413"/>
      <c r="T88" s="413"/>
      <c r="U88" s="413"/>
      <c r="V88" s="413"/>
      <c r="W88" s="413"/>
      <c r="X88" s="407">
        <f t="shared" si="271"/>
        <v>0</v>
      </c>
      <c r="Y88" s="282">
        <f t="shared" si="284"/>
        <v>0</v>
      </c>
      <c r="Z88" s="405">
        <f t="shared" si="273"/>
        <v>0</v>
      </c>
      <c r="AA88" s="407">
        <f t="shared" si="274"/>
        <v>0</v>
      </c>
      <c r="AB88" s="408">
        <f t="shared" si="275"/>
        <v>0</v>
      </c>
      <c r="AC88" s="409"/>
      <c r="AD88" s="407">
        <f t="shared" si="272"/>
        <v>0</v>
      </c>
      <c r="AE88" s="408">
        <f t="shared" si="285"/>
        <v>0</v>
      </c>
    </row>
    <row r="89" spans="1:31" s="396" customFormat="1" outlineLevel="1">
      <c r="A89" s="1009" t="str">
        <f>目录及填表说明!$D$3</f>
        <v>请填XX地区</v>
      </c>
      <c r="B89" s="1009" t="str">
        <f>目录及填表说明!$D$4</f>
        <v>请填XX项目</v>
      </c>
      <c r="C89" s="1276"/>
      <c r="D89" s="254"/>
      <c r="E89" s="249" t="str">
        <f>E59</f>
        <v>类别3</v>
      </c>
      <c r="F89" s="386"/>
      <c r="G89" s="386"/>
      <c r="H89" s="386"/>
      <c r="I89" s="411"/>
      <c r="J89" s="411"/>
      <c r="K89" s="411"/>
      <c r="L89" s="411"/>
      <c r="M89" s="411"/>
      <c r="N89" s="411"/>
      <c r="O89" s="407">
        <f t="shared" si="282"/>
        <v>0</v>
      </c>
      <c r="P89" s="282">
        <f t="shared" si="283"/>
        <v>0</v>
      </c>
      <c r="Q89" s="412"/>
      <c r="R89" s="413"/>
      <c r="S89" s="413"/>
      <c r="T89" s="413"/>
      <c r="U89" s="413"/>
      <c r="V89" s="413"/>
      <c r="W89" s="413"/>
      <c r="X89" s="407">
        <f t="shared" si="271"/>
        <v>0</v>
      </c>
      <c r="Y89" s="282">
        <f t="shared" si="284"/>
        <v>0</v>
      </c>
      <c r="Z89" s="405">
        <f t="shared" si="273"/>
        <v>0</v>
      </c>
      <c r="AA89" s="407">
        <f t="shared" si="274"/>
        <v>0</v>
      </c>
      <c r="AB89" s="408">
        <f t="shared" si="275"/>
        <v>0</v>
      </c>
      <c r="AC89" s="409"/>
      <c r="AD89" s="407">
        <f t="shared" si="272"/>
        <v>0</v>
      </c>
      <c r="AE89" s="408">
        <f t="shared" si="285"/>
        <v>0</v>
      </c>
    </row>
    <row r="90" spans="1:31" s="396" customFormat="1" outlineLevel="1">
      <c r="A90" s="1009" t="str">
        <f>目录及填表说明!$D$3</f>
        <v>请填XX地区</v>
      </c>
      <c r="B90" s="1009" t="str">
        <f>目录及填表说明!$D$4</f>
        <v>请填XX项目</v>
      </c>
      <c r="C90" s="1276"/>
      <c r="D90" s="255"/>
      <c r="E90" s="395" t="str">
        <f>E60</f>
        <v>类别4</v>
      </c>
      <c r="F90" s="386"/>
      <c r="G90" s="386"/>
      <c r="H90" s="386"/>
      <c r="I90" s="414"/>
      <c r="J90" s="414"/>
      <c r="K90" s="414"/>
      <c r="L90" s="414"/>
      <c r="M90" s="414"/>
      <c r="N90" s="414"/>
      <c r="O90" s="407">
        <f t="shared" si="282"/>
        <v>0</v>
      </c>
      <c r="P90" s="282">
        <f t="shared" si="283"/>
        <v>0</v>
      </c>
      <c r="Q90" s="412"/>
      <c r="R90" s="413"/>
      <c r="S90" s="413"/>
      <c r="T90" s="413"/>
      <c r="U90" s="413"/>
      <c r="V90" s="413"/>
      <c r="W90" s="413"/>
      <c r="X90" s="407">
        <f t="shared" si="271"/>
        <v>0</v>
      </c>
      <c r="Y90" s="282">
        <f t="shared" si="284"/>
        <v>0</v>
      </c>
      <c r="Z90" s="405">
        <f t="shared" si="273"/>
        <v>0</v>
      </c>
      <c r="AA90" s="407">
        <f t="shared" si="274"/>
        <v>0</v>
      </c>
      <c r="AB90" s="408">
        <f t="shared" si="275"/>
        <v>0</v>
      </c>
      <c r="AC90" s="409"/>
      <c r="AD90" s="407">
        <f t="shared" si="272"/>
        <v>0</v>
      </c>
      <c r="AE90" s="408">
        <f t="shared" si="285"/>
        <v>0</v>
      </c>
    </row>
    <row r="91" spans="1:31" s="396" customFormat="1">
      <c r="A91" s="1009" t="str">
        <f>目录及填表说明!$D$3</f>
        <v>请填XX地区</v>
      </c>
      <c r="B91" s="1009" t="str">
        <f>目录及填表说明!$D$4</f>
        <v>请填XX项目</v>
      </c>
      <c r="C91" s="1276"/>
      <c r="D91" s="253">
        <v>6</v>
      </c>
      <c r="E91" s="246" t="s">
        <v>103</v>
      </c>
      <c r="F91" s="405">
        <f t="shared" ref="F91:G91" si="304">SUM(F92:F93)</f>
        <v>0</v>
      </c>
      <c r="G91" s="405">
        <f t="shared" si="304"/>
        <v>0</v>
      </c>
      <c r="H91" s="405">
        <f t="shared" ref="H91" si="305">SUM(H92:H93)</f>
        <v>0</v>
      </c>
      <c r="I91" s="406">
        <f t="shared" ref="I91:N91" si="306">SUM(I92:I93)</f>
        <v>0</v>
      </c>
      <c r="J91" s="406">
        <f t="shared" si="306"/>
        <v>0</v>
      </c>
      <c r="K91" s="406">
        <f t="shared" si="306"/>
        <v>0</v>
      </c>
      <c r="L91" s="406">
        <f t="shared" si="306"/>
        <v>0</v>
      </c>
      <c r="M91" s="406">
        <f t="shared" si="306"/>
        <v>0</v>
      </c>
      <c r="N91" s="406">
        <f t="shared" si="306"/>
        <v>0</v>
      </c>
      <c r="O91" s="407">
        <f t="shared" si="282"/>
        <v>0</v>
      </c>
      <c r="P91" s="282">
        <f t="shared" si="283"/>
        <v>0</v>
      </c>
      <c r="Q91" s="415">
        <f t="shared" ref="Q91" si="307">SUM(Q92:Q93)</f>
        <v>0</v>
      </c>
      <c r="R91" s="416">
        <f t="shared" ref="R91" si="308">SUM(R92:R93)</f>
        <v>0</v>
      </c>
      <c r="S91" s="416">
        <f t="shared" ref="S91" si="309">SUM(S92:S93)</f>
        <v>0</v>
      </c>
      <c r="T91" s="416">
        <f t="shared" ref="T91" si="310">SUM(T92:T93)</f>
        <v>0</v>
      </c>
      <c r="U91" s="416">
        <f t="shared" ref="U91" si="311">SUM(U92:U93)</f>
        <v>0</v>
      </c>
      <c r="V91" s="416">
        <f t="shared" ref="V91" si="312">SUM(V92:V93)</f>
        <v>0</v>
      </c>
      <c r="W91" s="416">
        <f t="shared" ref="W91" si="313">SUM(W92:W93)</f>
        <v>0</v>
      </c>
      <c r="X91" s="407">
        <f t="shared" si="271"/>
        <v>0</v>
      </c>
      <c r="Y91" s="282">
        <f t="shared" si="284"/>
        <v>0</v>
      </c>
      <c r="Z91" s="405">
        <f t="shared" si="273"/>
        <v>0</v>
      </c>
      <c r="AA91" s="407">
        <f t="shared" si="274"/>
        <v>0</v>
      </c>
      <c r="AB91" s="408">
        <f t="shared" si="275"/>
        <v>0</v>
      </c>
      <c r="AC91" s="409"/>
      <c r="AD91" s="407">
        <f t="shared" si="272"/>
        <v>0</v>
      </c>
      <c r="AE91" s="408">
        <f t="shared" si="285"/>
        <v>0</v>
      </c>
    </row>
    <row r="92" spans="1:31" s="396" customFormat="1">
      <c r="A92" s="1009" t="str">
        <f>目录及填表说明!$D$3</f>
        <v>请填XX地区</v>
      </c>
      <c r="B92" s="1009" t="str">
        <f>目录及填表说明!$D$4</f>
        <v>请填XX项目</v>
      </c>
      <c r="C92" s="1276"/>
      <c r="D92" s="254"/>
      <c r="E92" s="247" t="str">
        <f>E62</f>
        <v>类别1</v>
      </c>
      <c r="F92" s="386"/>
      <c r="G92" s="386"/>
      <c r="H92" s="386"/>
      <c r="I92" s="411"/>
      <c r="J92" s="411"/>
      <c r="K92" s="411"/>
      <c r="L92" s="411"/>
      <c r="M92" s="411"/>
      <c r="N92" s="411"/>
      <c r="O92" s="407">
        <f t="shared" ref="O92:O93" si="314">SUM(I92:N92)</f>
        <v>0</v>
      </c>
      <c r="P92" s="282">
        <f t="shared" ref="P92:P93" si="315">IF(H92=0,IF(O92&gt;0,100%,IF(O92&lt;0,-100%,0)),IF(H92&lt;0,IF(O92&gt;0,100%,-O92/H92),O92/H92))</f>
        <v>0</v>
      </c>
      <c r="Q92" s="412"/>
      <c r="R92" s="413"/>
      <c r="S92" s="413"/>
      <c r="T92" s="413"/>
      <c r="U92" s="413"/>
      <c r="V92" s="413"/>
      <c r="W92" s="413"/>
      <c r="X92" s="407">
        <f t="shared" ref="X92:X93" si="316">SUM(R92:W92)</f>
        <v>0</v>
      </c>
      <c r="Y92" s="282">
        <f t="shared" ref="Y92:Y93" si="317">IF(Q92=0,IF(X92&gt;0,100%,IF(X92&lt;0,-100%,0)),IF(Q92&lt;0,IF(X92&gt;0,100%,-X92/Q92),X92/Q92))</f>
        <v>0</v>
      </c>
      <c r="Z92" s="405">
        <f t="shared" ref="Z92:Z93" si="318">H92+Q92</f>
        <v>0</v>
      </c>
      <c r="AA92" s="407">
        <f t="shared" ref="AA92:AA93" si="319">O92+X92</f>
        <v>0</v>
      </c>
      <c r="AB92" s="408">
        <f t="shared" ref="AB92:AB93" si="320">IF(Z92=0,IF(AA92&gt;0,100%,IF(AA92&lt;0,-100%,0)),IF(Z92&lt;0,IF(AA92&gt;0,100%,-AA92/Z92),AA92/Z92))</f>
        <v>0</v>
      </c>
      <c r="AC92" s="409"/>
      <c r="AD92" s="407">
        <f t="shared" si="272"/>
        <v>0</v>
      </c>
      <c r="AE92" s="408">
        <f t="shared" ref="AE92:AE93" si="321">IF(AC92=0,IF(AD92&gt;0,100%,IF(AD92&lt;0,-100%,0)),IF(AC92&lt;0,IF(AD92&gt;0,100%,-AD92/AC92),AD92/AC92))</f>
        <v>0</v>
      </c>
    </row>
    <row r="93" spans="1:31" s="396" customFormat="1">
      <c r="A93" s="1009" t="str">
        <f>目录及填表说明!$D$3</f>
        <v>请填XX地区</v>
      </c>
      <c r="B93" s="1009" t="str">
        <f>目录及填表说明!$D$4</f>
        <v>请填XX项目</v>
      </c>
      <c r="C93" s="1276"/>
      <c r="D93" s="254"/>
      <c r="E93" s="247" t="str">
        <f>E63</f>
        <v>类别2</v>
      </c>
      <c r="F93" s="386"/>
      <c r="G93" s="386"/>
      <c r="H93" s="386"/>
      <c r="I93" s="411"/>
      <c r="J93" s="411"/>
      <c r="K93" s="411"/>
      <c r="L93" s="411"/>
      <c r="M93" s="411"/>
      <c r="N93" s="411"/>
      <c r="O93" s="407">
        <f t="shared" si="314"/>
        <v>0</v>
      </c>
      <c r="P93" s="282">
        <f t="shared" si="315"/>
        <v>0</v>
      </c>
      <c r="Q93" s="412"/>
      <c r="R93" s="413"/>
      <c r="S93" s="413"/>
      <c r="T93" s="413"/>
      <c r="U93" s="413"/>
      <c r="V93" s="413"/>
      <c r="W93" s="413"/>
      <c r="X93" s="407">
        <f t="shared" si="316"/>
        <v>0</v>
      </c>
      <c r="Y93" s="282">
        <f t="shared" si="317"/>
        <v>0</v>
      </c>
      <c r="Z93" s="405">
        <f t="shared" si="318"/>
        <v>0</v>
      </c>
      <c r="AA93" s="407">
        <f t="shared" si="319"/>
        <v>0</v>
      </c>
      <c r="AB93" s="408">
        <f t="shared" si="320"/>
        <v>0</v>
      </c>
      <c r="AC93" s="409"/>
      <c r="AD93" s="407">
        <f t="shared" si="272"/>
        <v>0</v>
      </c>
      <c r="AE93" s="408">
        <f t="shared" si="321"/>
        <v>0</v>
      </c>
    </row>
    <row r="94" spans="1:31" s="396" customFormat="1">
      <c r="A94" s="1009" t="str">
        <f>目录及填表说明!$D$3</f>
        <v>请填XX地区</v>
      </c>
      <c r="B94" s="1009" t="str">
        <f>目录及填表说明!$D$4</f>
        <v>请填XX项目</v>
      </c>
      <c r="C94" s="1276"/>
      <c r="D94" s="253">
        <v>7</v>
      </c>
      <c r="E94" s="246" t="s">
        <v>104</v>
      </c>
      <c r="F94" s="405"/>
      <c r="G94" s="405"/>
      <c r="H94" s="405"/>
      <c r="I94" s="406"/>
      <c r="J94" s="406"/>
      <c r="K94" s="406"/>
      <c r="L94" s="406"/>
      <c r="M94" s="406"/>
      <c r="N94" s="406"/>
      <c r="O94" s="407">
        <f t="shared" si="282"/>
        <v>0</v>
      </c>
      <c r="P94" s="282">
        <f t="shared" si="283"/>
        <v>0</v>
      </c>
      <c r="Q94" s="415"/>
      <c r="R94" s="416"/>
      <c r="S94" s="416"/>
      <c r="T94" s="416"/>
      <c r="U94" s="416"/>
      <c r="V94" s="416"/>
      <c r="W94" s="416"/>
      <c r="X94" s="407">
        <f t="shared" si="271"/>
        <v>0</v>
      </c>
      <c r="Y94" s="282">
        <f t="shared" si="284"/>
        <v>0</v>
      </c>
      <c r="Z94" s="405">
        <f t="shared" si="273"/>
        <v>0</v>
      </c>
      <c r="AA94" s="407">
        <f t="shared" si="274"/>
        <v>0</v>
      </c>
      <c r="AB94" s="408">
        <f t="shared" si="275"/>
        <v>0</v>
      </c>
      <c r="AC94" s="409"/>
      <c r="AD94" s="407">
        <f>F94+G94+O94+X94</f>
        <v>0</v>
      </c>
      <c r="AE94" s="408">
        <f t="shared" si="285"/>
        <v>0</v>
      </c>
    </row>
    <row r="95" spans="1:31" s="396" customFormat="1">
      <c r="A95" s="1009" t="str">
        <f>目录及填表说明!$D$3</f>
        <v>请填XX地区</v>
      </c>
      <c r="B95" s="1009" t="str">
        <f>目录及填表说明!$D$4</f>
        <v>请填XX项目</v>
      </c>
      <c r="C95" s="1004"/>
      <c r="D95" s="1283" t="s">
        <v>72</v>
      </c>
      <c r="E95" s="1284"/>
      <c r="F95" s="421">
        <f t="shared" ref="F95:G95" si="322">F66+F71+F76+F81+F86+F91+F94</f>
        <v>0</v>
      </c>
      <c r="G95" s="421">
        <f t="shared" si="322"/>
        <v>0</v>
      </c>
      <c r="H95" s="421">
        <f t="shared" ref="H95" si="323">H66+H71+H76+H81+H86+H91+H94</f>
        <v>0</v>
      </c>
      <c r="I95" s="421">
        <f t="shared" ref="I95:AD95" si="324">I66+I71+I76+I81+I86+I91+I94</f>
        <v>0</v>
      </c>
      <c r="J95" s="421">
        <f t="shared" si="324"/>
        <v>0</v>
      </c>
      <c r="K95" s="421">
        <f t="shared" si="324"/>
        <v>0</v>
      </c>
      <c r="L95" s="421">
        <f t="shared" si="324"/>
        <v>0</v>
      </c>
      <c r="M95" s="421">
        <f t="shared" si="324"/>
        <v>0</v>
      </c>
      <c r="N95" s="421">
        <f t="shared" si="324"/>
        <v>0</v>
      </c>
      <c r="O95" s="421">
        <f t="shared" si="324"/>
        <v>0</v>
      </c>
      <c r="P95" s="283">
        <f t="shared" si="283"/>
        <v>0</v>
      </c>
      <c r="Q95" s="421">
        <f t="shared" ref="Q95" si="325">Q66+Q71+Q76+Q81+Q86+Q91+Q94</f>
        <v>0</v>
      </c>
      <c r="R95" s="421">
        <f t="shared" si="324"/>
        <v>0</v>
      </c>
      <c r="S95" s="421">
        <f t="shared" si="324"/>
        <v>0</v>
      </c>
      <c r="T95" s="421">
        <f t="shared" si="324"/>
        <v>0</v>
      </c>
      <c r="U95" s="421">
        <f t="shared" si="324"/>
        <v>0</v>
      </c>
      <c r="V95" s="421">
        <f t="shared" si="324"/>
        <v>0</v>
      </c>
      <c r="W95" s="421">
        <f t="shared" si="324"/>
        <v>0</v>
      </c>
      <c r="X95" s="421">
        <f t="shared" si="324"/>
        <v>0</v>
      </c>
      <c r="Y95" s="283">
        <f t="shared" si="284"/>
        <v>0</v>
      </c>
      <c r="Z95" s="421">
        <f t="shared" si="324"/>
        <v>0</v>
      </c>
      <c r="AA95" s="421">
        <f t="shared" si="324"/>
        <v>0</v>
      </c>
      <c r="AB95" s="418">
        <f t="shared" si="275"/>
        <v>0</v>
      </c>
      <c r="AC95" s="421">
        <f t="shared" si="324"/>
        <v>0</v>
      </c>
      <c r="AD95" s="421">
        <f t="shared" si="324"/>
        <v>0</v>
      </c>
      <c r="AE95" s="418">
        <f t="shared" si="285"/>
        <v>0</v>
      </c>
    </row>
    <row r="96" spans="1:31" s="396" customFormat="1">
      <c r="A96" s="1009" t="str">
        <f>目录及填表说明!$D$3</f>
        <v>请填XX地区</v>
      </c>
      <c r="B96" s="1009" t="str">
        <f>目录及填表说明!$D$4</f>
        <v>请填XX项目</v>
      </c>
      <c r="C96" s="1275" t="s">
        <v>891</v>
      </c>
      <c r="D96" s="253">
        <v>1</v>
      </c>
      <c r="E96" s="246" t="s">
        <v>96</v>
      </c>
      <c r="F96" s="405">
        <f t="shared" ref="F96:G96" si="326">SUM(F97:F100)</f>
        <v>0</v>
      </c>
      <c r="G96" s="405">
        <f t="shared" si="326"/>
        <v>0</v>
      </c>
      <c r="H96" s="405">
        <f t="shared" ref="H96:I96" si="327">SUM(H97:H100)</f>
        <v>0</v>
      </c>
      <c r="I96" s="406">
        <f t="shared" si="327"/>
        <v>0</v>
      </c>
      <c r="J96" s="406">
        <f t="shared" ref="J96:N96" si="328">SUM(J97:J100)</f>
        <v>0</v>
      </c>
      <c r="K96" s="406">
        <f t="shared" si="328"/>
        <v>0</v>
      </c>
      <c r="L96" s="406">
        <f t="shared" si="328"/>
        <v>0</v>
      </c>
      <c r="M96" s="406">
        <f t="shared" si="328"/>
        <v>0</v>
      </c>
      <c r="N96" s="406">
        <f t="shared" si="328"/>
        <v>0</v>
      </c>
      <c r="O96" s="407">
        <f>SUM(I96:N96)</f>
        <v>0</v>
      </c>
      <c r="P96" s="282">
        <f t="shared" si="283"/>
        <v>0</v>
      </c>
      <c r="Q96" s="405">
        <f t="shared" ref="Q96" si="329">SUM(Q97:Q100)</f>
        <v>0</v>
      </c>
      <c r="R96" s="406">
        <f t="shared" ref="R96" si="330">SUM(R97:R100)</f>
        <v>0</v>
      </c>
      <c r="S96" s="406">
        <f t="shared" ref="S96:W96" si="331">SUM(S97:S100)</f>
        <v>0</v>
      </c>
      <c r="T96" s="406">
        <f t="shared" si="331"/>
        <v>0</v>
      </c>
      <c r="U96" s="406">
        <f t="shared" si="331"/>
        <v>0</v>
      </c>
      <c r="V96" s="406">
        <f t="shared" si="331"/>
        <v>0</v>
      </c>
      <c r="W96" s="406">
        <f t="shared" si="331"/>
        <v>0</v>
      </c>
      <c r="X96" s="407">
        <f t="shared" si="271"/>
        <v>0</v>
      </c>
      <c r="Y96" s="282">
        <f t="shared" si="284"/>
        <v>0</v>
      </c>
      <c r="Z96" s="405">
        <f>H96+Q96</f>
        <v>0</v>
      </c>
      <c r="AA96" s="407">
        <f>O96+X96</f>
        <v>0</v>
      </c>
      <c r="AB96" s="408">
        <f t="shared" si="275"/>
        <v>0</v>
      </c>
      <c r="AC96" s="409"/>
      <c r="AD96" s="407">
        <f>F96+G96+O96+X96</f>
        <v>0</v>
      </c>
      <c r="AE96" s="408">
        <f t="shared" si="285"/>
        <v>0</v>
      </c>
    </row>
    <row r="97" spans="1:31" s="396" customFormat="1" outlineLevel="1">
      <c r="A97" s="1009" t="str">
        <f>目录及填表说明!$D$3</f>
        <v>请填XX地区</v>
      </c>
      <c r="B97" s="1009" t="str">
        <f>目录及填表说明!$D$4</f>
        <v>请填XX项目</v>
      </c>
      <c r="C97" s="1276"/>
      <c r="D97" s="254"/>
      <c r="E97" s="247" t="str">
        <f>E67</f>
        <v>类别1</v>
      </c>
      <c r="F97" s="386"/>
      <c r="G97" s="386"/>
      <c r="H97" s="386"/>
      <c r="I97" s="411"/>
      <c r="J97" s="411"/>
      <c r="K97" s="411"/>
      <c r="L97" s="411"/>
      <c r="M97" s="411"/>
      <c r="N97" s="411"/>
      <c r="O97" s="407">
        <f t="shared" ref="O97:O142" si="332">SUM(I97:N97)</f>
        <v>0</v>
      </c>
      <c r="P97" s="282">
        <f t="shared" si="283"/>
        <v>0</v>
      </c>
      <c r="Q97" s="412"/>
      <c r="R97" s="413"/>
      <c r="S97" s="413"/>
      <c r="T97" s="413"/>
      <c r="U97" s="413"/>
      <c r="V97" s="413"/>
      <c r="W97" s="413"/>
      <c r="X97" s="407">
        <f t="shared" si="271"/>
        <v>0</v>
      </c>
      <c r="Y97" s="282">
        <f t="shared" si="284"/>
        <v>0</v>
      </c>
      <c r="Z97" s="405">
        <f t="shared" ref="Z97:Z124" si="333">H97+Q97</f>
        <v>0</v>
      </c>
      <c r="AA97" s="407">
        <f t="shared" ref="AA97:AA124" si="334">O97+X97</f>
        <v>0</v>
      </c>
      <c r="AB97" s="408">
        <f t="shared" si="275"/>
        <v>0</v>
      </c>
      <c r="AC97" s="409"/>
      <c r="AD97" s="407">
        <f t="shared" ref="AD97:AD124" si="335">F97+G97+O97+X97</f>
        <v>0</v>
      </c>
      <c r="AE97" s="408">
        <f t="shared" si="285"/>
        <v>0</v>
      </c>
    </row>
    <row r="98" spans="1:31" s="396" customFormat="1" outlineLevel="1">
      <c r="A98" s="1009" t="str">
        <f>目录及填表说明!$D$3</f>
        <v>请填XX地区</v>
      </c>
      <c r="B98" s="1009" t="str">
        <f>目录及填表说明!$D$4</f>
        <v>请填XX项目</v>
      </c>
      <c r="C98" s="1276"/>
      <c r="D98" s="254"/>
      <c r="E98" s="247" t="str">
        <f>E68</f>
        <v>类别2</v>
      </c>
      <c r="F98" s="386"/>
      <c r="G98" s="386"/>
      <c r="H98" s="386"/>
      <c r="I98" s="411"/>
      <c r="J98" s="411"/>
      <c r="K98" s="411"/>
      <c r="L98" s="411"/>
      <c r="M98" s="411"/>
      <c r="N98" s="411"/>
      <c r="O98" s="407">
        <f t="shared" si="332"/>
        <v>0</v>
      </c>
      <c r="P98" s="282">
        <f t="shared" si="283"/>
        <v>0</v>
      </c>
      <c r="Q98" s="412"/>
      <c r="R98" s="413"/>
      <c r="S98" s="413"/>
      <c r="T98" s="413"/>
      <c r="U98" s="413"/>
      <c r="V98" s="413"/>
      <c r="W98" s="413"/>
      <c r="X98" s="407">
        <f t="shared" si="271"/>
        <v>0</v>
      </c>
      <c r="Y98" s="282">
        <f t="shared" si="284"/>
        <v>0</v>
      </c>
      <c r="Z98" s="405">
        <f t="shared" si="333"/>
        <v>0</v>
      </c>
      <c r="AA98" s="407">
        <f t="shared" si="334"/>
        <v>0</v>
      </c>
      <c r="AB98" s="408">
        <f t="shared" si="275"/>
        <v>0</v>
      </c>
      <c r="AC98" s="409"/>
      <c r="AD98" s="407">
        <f t="shared" si="335"/>
        <v>0</v>
      </c>
      <c r="AE98" s="408">
        <f t="shared" si="285"/>
        <v>0</v>
      </c>
    </row>
    <row r="99" spans="1:31" s="396" customFormat="1" outlineLevel="1">
      <c r="A99" s="1009" t="str">
        <f>目录及填表说明!$D$3</f>
        <v>请填XX地区</v>
      </c>
      <c r="B99" s="1009" t="str">
        <f>目录及填表说明!$D$4</f>
        <v>请填XX项目</v>
      </c>
      <c r="C99" s="1276"/>
      <c r="D99" s="254"/>
      <c r="E99" s="249" t="str">
        <f>E69</f>
        <v>类别3</v>
      </c>
      <c r="F99" s="386"/>
      <c r="G99" s="386"/>
      <c r="H99" s="386"/>
      <c r="I99" s="411"/>
      <c r="J99" s="411"/>
      <c r="K99" s="411"/>
      <c r="L99" s="411"/>
      <c r="M99" s="411"/>
      <c r="N99" s="411"/>
      <c r="O99" s="407">
        <f t="shared" si="332"/>
        <v>0</v>
      </c>
      <c r="P99" s="282">
        <f t="shared" si="283"/>
        <v>0</v>
      </c>
      <c r="Q99" s="412"/>
      <c r="R99" s="413"/>
      <c r="S99" s="413"/>
      <c r="T99" s="413"/>
      <c r="U99" s="413"/>
      <c r="V99" s="413"/>
      <c r="W99" s="413"/>
      <c r="X99" s="407">
        <f t="shared" si="271"/>
        <v>0</v>
      </c>
      <c r="Y99" s="282">
        <f t="shared" si="284"/>
        <v>0</v>
      </c>
      <c r="Z99" s="405">
        <f t="shared" si="333"/>
        <v>0</v>
      </c>
      <c r="AA99" s="407">
        <f t="shared" si="334"/>
        <v>0</v>
      </c>
      <c r="AB99" s="408">
        <f t="shared" si="275"/>
        <v>0</v>
      </c>
      <c r="AC99" s="409"/>
      <c r="AD99" s="407">
        <f t="shared" si="335"/>
        <v>0</v>
      </c>
      <c r="AE99" s="408">
        <f t="shared" si="285"/>
        <v>0</v>
      </c>
    </row>
    <row r="100" spans="1:31" s="396" customFormat="1" outlineLevel="1">
      <c r="A100" s="1009" t="str">
        <f>目录及填表说明!$D$3</f>
        <v>请填XX地区</v>
      </c>
      <c r="B100" s="1009" t="str">
        <f>目录及填表说明!$D$4</f>
        <v>请填XX项目</v>
      </c>
      <c r="C100" s="1276"/>
      <c r="D100" s="254"/>
      <c r="E100" s="395" t="str">
        <f>E70</f>
        <v>类别4</v>
      </c>
      <c r="F100" s="386"/>
      <c r="G100" s="386"/>
      <c r="H100" s="386"/>
      <c r="I100" s="411"/>
      <c r="J100" s="411"/>
      <c r="K100" s="411"/>
      <c r="L100" s="411"/>
      <c r="M100" s="411"/>
      <c r="N100" s="411"/>
      <c r="O100" s="407">
        <f t="shared" si="332"/>
        <v>0</v>
      </c>
      <c r="P100" s="282">
        <f t="shared" si="283"/>
        <v>0</v>
      </c>
      <c r="Q100" s="412"/>
      <c r="R100" s="413"/>
      <c r="S100" s="413"/>
      <c r="T100" s="413"/>
      <c r="U100" s="413"/>
      <c r="V100" s="413"/>
      <c r="W100" s="413"/>
      <c r="X100" s="407">
        <f t="shared" si="271"/>
        <v>0</v>
      </c>
      <c r="Y100" s="282">
        <f t="shared" si="284"/>
        <v>0</v>
      </c>
      <c r="Z100" s="405">
        <f t="shared" si="333"/>
        <v>0</v>
      </c>
      <c r="AA100" s="407">
        <f t="shared" si="334"/>
        <v>0</v>
      </c>
      <c r="AB100" s="408">
        <f t="shared" si="275"/>
        <v>0</v>
      </c>
      <c r="AC100" s="409"/>
      <c r="AD100" s="407">
        <f t="shared" si="335"/>
        <v>0</v>
      </c>
      <c r="AE100" s="408">
        <f t="shared" si="285"/>
        <v>0</v>
      </c>
    </row>
    <row r="101" spans="1:31" s="396" customFormat="1">
      <c r="A101" s="1009" t="str">
        <f>目录及填表说明!$D$3</f>
        <v>请填XX地区</v>
      </c>
      <c r="B101" s="1009" t="str">
        <f>目录及填表说明!$D$4</f>
        <v>请填XX项目</v>
      </c>
      <c r="C101" s="1276"/>
      <c r="D101" s="253">
        <v>2</v>
      </c>
      <c r="E101" s="246" t="s">
        <v>99</v>
      </c>
      <c r="F101" s="405">
        <f t="shared" ref="F101:G101" si="336">SUM(F102:F105)</f>
        <v>0</v>
      </c>
      <c r="G101" s="405">
        <f t="shared" si="336"/>
        <v>0</v>
      </c>
      <c r="H101" s="405">
        <f t="shared" ref="H101:I101" si="337">SUM(H102:H105)</f>
        <v>0</v>
      </c>
      <c r="I101" s="406">
        <f t="shared" si="337"/>
        <v>0</v>
      </c>
      <c r="J101" s="406">
        <f t="shared" ref="J101:N101" si="338">SUM(J102:J105)</f>
        <v>0</v>
      </c>
      <c r="K101" s="406">
        <f t="shared" si="338"/>
        <v>0</v>
      </c>
      <c r="L101" s="406">
        <f t="shared" si="338"/>
        <v>0</v>
      </c>
      <c r="M101" s="406">
        <f t="shared" si="338"/>
        <v>0</v>
      </c>
      <c r="N101" s="406">
        <f t="shared" si="338"/>
        <v>0</v>
      </c>
      <c r="O101" s="407">
        <f t="shared" si="332"/>
        <v>0</v>
      </c>
      <c r="P101" s="282">
        <f t="shared" si="283"/>
        <v>0</v>
      </c>
      <c r="Q101" s="405">
        <f t="shared" ref="Q101" si="339">SUM(Q102:Q105)</f>
        <v>0</v>
      </c>
      <c r="R101" s="406">
        <f t="shared" ref="R101" si="340">SUM(R102:R105)</f>
        <v>0</v>
      </c>
      <c r="S101" s="406">
        <f t="shared" ref="S101:W101" si="341">SUM(S102:S105)</f>
        <v>0</v>
      </c>
      <c r="T101" s="406">
        <f t="shared" si="341"/>
        <v>0</v>
      </c>
      <c r="U101" s="406">
        <f t="shared" si="341"/>
        <v>0</v>
      </c>
      <c r="V101" s="406">
        <f t="shared" si="341"/>
        <v>0</v>
      </c>
      <c r="W101" s="406">
        <f t="shared" si="341"/>
        <v>0</v>
      </c>
      <c r="X101" s="407">
        <f t="shared" si="271"/>
        <v>0</v>
      </c>
      <c r="Y101" s="282">
        <f t="shared" si="284"/>
        <v>0</v>
      </c>
      <c r="Z101" s="405">
        <f t="shared" si="333"/>
        <v>0</v>
      </c>
      <c r="AA101" s="407">
        <f t="shared" si="334"/>
        <v>0</v>
      </c>
      <c r="AB101" s="408">
        <f t="shared" si="275"/>
        <v>0</v>
      </c>
      <c r="AC101" s="409"/>
      <c r="AD101" s="407">
        <f t="shared" si="335"/>
        <v>0</v>
      </c>
      <c r="AE101" s="408">
        <f t="shared" si="285"/>
        <v>0</v>
      </c>
    </row>
    <row r="102" spans="1:31" s="396" customFormat="1" outlineLevel="1">
      <c r="A102" s="1009" t="str">
        <f>目录及填表说明!$D$3</f>
        <v>请填XX地区</v>
      </c>
      <c r="B102" s="1009" t="str">
        <f>目录及填表说明!$D$4</f>
        <v>请填XX项目</v>
      </c>
      <c r="C102" s="1276"/>
      <c r="D102" s="254"/>
      <c r="E102" s="247" t="str">
        <f>E72</f>
        <v>类别1</v>
      </c>
      <c r="F102" s="386"/>
      <c r="G102" s="386"/>
      <c r="H102" s="386"/>
      <c r="I102" s="411"/>
      <c r="J102" s="411"/>
      <c r="K102" s="411"/>
      <c r="L102" s="411"/>
      <c r="M102" s="411"/>
      <c r="N102" s="411"/>
      <c r="O102" s="407">
        <f t="shared" si="332"/>
        <v>0</v>
      </c>
      <c r="P102" s="282">
        <f t="shared" si="283"/>
        <v>0</v>
      </c>
      <c r="Q102" s="412"/>
      <c r="R102" s="413"/>
      <c r="S102" s="413"/>
      <c r="T102" s="413"/>
      <c r="U102" s="413"/>
      <c r="V102" s="413"/>
      <c r="W102" s="413"/>
      <c r="X102" s="407">
        <f t="shared" si="271"/>
        <v>0</v>
      </c>
      <c r="Y102" s="282">
        <f t="shared" si="284"/>
        <v>0</v>
      </c>
      <c r="Z102" s="405">
        <f t="shared" si="333"/>
        <v>0</v>
      </c>
      <c r="AA102" s="407">
        <f t="shared" si="334"/>
        <v>0</v>
      </c>
      <c r="AB102" s="408">
        <f t="shared" si="275"/>
        <v>0</v>
      </c>
      <c r="AC102" s="409"/>
      <c r="AD102" s="407">
        <f t="shared" si="335"/>
        <v>0</v>
      </c>
      <c r="AE102" s="408">
        <f t="shared" si="285"/>
        <v>0</v>
      </c>
    </row>
    <row r="103" spans="1:31" s="396" customFormat="1" outlineLevel="1">
      <c r="A103" s="1009" t="str">
        <f>目录及填表说明!$D$3</f>
        <v>请填XX地区</v>
      </c>
      <c r="B103" s="1009" t="str">
        <f>目录及填表说明!$D$4</f>
        <v>请填XX项目</v>
      </c>
      <c r="C103" s="1276"/>
      <c r="D103" s="254"/>
      <c r="E103" s="247" t="str">
        <f>E73</f>
        <v>类别2</v>
      </c>
      <c r="F103" s="386"/>
      <c r="G103" s="386"/>
      <c r="H103" s="386"/>
      <c r="I103" s="411"/>
      <c r="J103" s="411"/>
      <c r="K103" s="411"/>
      <c r="L103" s="411"/>
      <c r="M103" s="411"/>
      <c r="N103" s="411"/>
      <c r="O103" s="407">
        <f t="shared" si="332"/>
        <v>0</v>
      </c>
      <c r="P103" s="282">
        <f t="shared" si="283"/>
        <v>0</v>
      </c>
      <c r="Q103" s="412"/>
      <c r="R103" s="413"/>
      <c r="S103" s="413"/>
      <c r="T103" s="413"/>
      <c r="U103" s="413"/>
      <c r="V103" s="413"/>
      <c r="W103" s="413"/>
      <c r="X103" s="407">
        <f t="shared" si="271"/>
        <v>0</v>
      </c>
      <c r="Y103" s="282">
        <f t="shared" si="284"/>
        <v>0</v>
      </c>
      <c r="Z103" s="405">
        <f t="shared" si="333"/>
        <v>0</v>
      </c>
      <c r="AA103" s="407">
        <f t="shared" si="334"/>
        <v>0</v>
      </c>
      <c r="AB103" s="408">
        <f t="shared" si="275"/>
        <v>0</v>
      </c>
      <c r="AC103" s="409"/>
      <c r="AD103" s="407">
        <f t="shared" si="335"/>
        <v>0</v>
      </c>
      <c r="AE103" s="408">
        <f t="shared" si="285"/>
        <v>0</v>
      </c>
    </row>
    <row r="104" spans="1:31" s="396" customFormat="1" outlineLevel="1">
      <c r="A104" s="1009" t="str">
        <f>目录及填表说明!$D$3</f>
        <v>请填XX地区</v>
      </c>
      <c r="B104" s="1009" t="str">
        <f>目录及填表说明!$D$4</f>
        <v>请填XX项目</v>
      </c>
      <c r="C104" s="1276"/>
      <c r="D104" s="254"/>
      <c r="E104" s="249" t="str">
        <f>E74</f>
        <v>类别3</v>
      </c>
      <c r="F104" s="386"/>
      <c r="G104" s="386"/>
      <c r="H104" s="386"/>
      <c r="I104" s="411"/>
      <c r="J104" s="411"/>
      <c r="K104" s="411"/>
      <c r="L104" s="411"/>
      <c r="M104" s="411"/>
      <c r="N104" s="411"/>
      <c r="O104" s="407">
        <f t="shared" si="332"/>
        <v>0</v>
      </c>
      <c r="P104" s="282">
        <f t="shared" si="283"/>
        <v>0</v>
      </c>
      <c r="Q104" s="412"/>
      <c r="R104" s="413"/>
      <c r="S104" s="413"/>
      <c r="T104" s="413"/>
      <c r="U104" s="413"/>
      <c r="V104" s="413"/>
      <c r="W104" s="413"/>
      <c r="X104" s="407">
        <f t="shared" si="271"/>
        <v>0</v>
      </c>
      <c r="Y104" s="282">
        <f t="shared" si="284"/>
        <v>0</v>
      </c>
      <c r="Z104" s="405">
        <f t="shared" si="333"/>
        <v>0</v>
      </c>
      <c r="AA104" s="407">
        <f t="shared" si="334"/>
        <v>0</v>
      </c>
      <c r="AB104" s="408">
        <f t="shared" si="275"/>
        <v>0</v>
      </c>
      <c r="AC104" s="409"/>
      <c r="AD104" s="407">
        <f t="shared" si="335"/>
        <v>0</v>
      </c>
      <c r="AE104" s="408">
        <f t="shared" si="285"/>
        <v>0</v>
      </c>
    </row>
    <row r="105" spans="1:31" s="396" customFormat="1" outlineLevel="1">
      <c r="A105" s="1009" t="str">
        <f>目录及填表说明!$D$3</f>
        <v>请填XX地区</v>
      </c>
      <c r="B105" s="1009" t="str">
        <f>目录及填表说明!$D$4</f>
        <v>请填XX项目</v>
      </c>
      <c r="C105" s="1276"/>
      <c r="D105" s="254"/>
      <c r="E105" s="395" t="str">
        <f>E75</f>
        <v>类别4</v>
      </c>
      <c r="F105" s="386"/>
      <c r="G105" s="386"/>
      <c r="H105" s="386"/>
      <c r="I105" s="411"/>
      <c r="J105" s="411"/>
      <c r="K105" s="411"/>
      <c r="L105" s="411"/>
      <c r="M105" s="411"/>
      <c r="N105" s="411"/>
      <c r="O105" s="407">
        <f t="shared" si="332"/>
        <v>0</v>
      </c>
      <c r="P105" s="282">
        <f t="shared" si="283"/>
        <v>0</v>
      </c>
      <c r="Q105" s="412"/>
      <c r="R105" s="413"/>
      <c r="S105" s="413"/>
      <c r="T105" s="413"/>
      <c r="U105" s="413"/>
      <c r="V105" s="413"/>
      <c r="W105" s="413"/>
      <c r="X105" s="407">
        <f t="shared" si="271"/>
        <v>0</v>
      </c>
      <c r="Y105" s="282">
        <f t="shared" si="284"/>
        <v>0</v>
      </c>
      <c r="Z105" s="405">
        <f t="shared" si="333"/>
        <v>0</v>
      </c>
      <c r="AA105" s="407">
        <f t="shared" si="334"/>
        <v>0</v>
      </c>
      <c r="AB105" s="408">
        <f t="shared" si="275"/>
        <v>0</v>
      </c>
      <c r="AC105" s="409"/>
      <c r="AD105" s="407">
        <f t="shared" si="335"/>
        <v>0</v>
      </c>
      <c r="AE105" s="408">
        <f t="shared" si="285"/>
        <v>0</v>
      </c>
    </row>
    <row r="106" spans="1:31" s="396" customFormat="1">
      <c r="A106" s="1009" t="str">
        <f>目录及填表说明!$D$3</f>
        <v>请填XX地区</v>
      </c>
      <c r="B106" s="1009" t="str">
        <f>目录及填表说明!$D$4</f>
        <v>请填XX项目</v>
      </c>
      <c r="C106" s="1276"/>
      <c r="D106" s="253">
        <v>3</v>
      </c>
      <c r="E106" s="246" t="s">
        <v>100</v>
      </c>
      <c r="F106" s="405">
        <f t="shared" ref="F106:G106" si="342">SUM(F107:F110)</f>
        <v>0</v>
      </c>
      <c r="G106" s="405">
        <f t="shared" si="342"/>
        <v>0</v>
      </c>
      <c r="H106" s="405">
        <f t="shared" ref="H106:I106" si="343">SUM(H107:H110)</f>
        <v>0</v>
      </c>
      <c r="I106" s="406">
        <f t="shared" si="343"/>
        <v>0</v>
      </c>
      <c r="J106" s="406">
        <f t="shared" ref="J106:N106" si="344">SUM(J107:J110)</f>
        <v>0</v>
      </c>
      <c r="K106" s="406">
        <f t="shared" si="344"/>
        <v>0</v>
      </c>
      <c r="L106" s="406">
        <f t="shared" si="344"/>
        <v>0</v>
      </c>
      <c r="M106" s="406">
        <f t="shared" si="344"/>
        <v>0</v>
      </c>
      <c r="N106" s="406">
        <f t="shared" si="344"/>
        <v>0</v>
      </c>
      <c r="O106" s="407">
        <f t="shared" si="332"/>
        <v>0</v>
      </c>
      <c r="P106" s="282">
        <f t="shared" si="283"/>
        <v>0</v>
      </c>
      <c r="Q106" s="405">
        <f t="shared" ref="Q106" si="345">SUM(Q107:Q110)</f>
        <v>0</v>
      </c>
      <c r="R106" s="406">
        <f t="shared" ref="R106" si="346">SUM(R107:R110)</f>
        <v>0</v>
      </c>
      <c r="S106" s="406">
        <f t="shared" ref="S106:W106" si="347">SUM(S107:S110)</f>
        <v>0</v>
      </c>
      <c r="T106" s="406">
        <f t="shared" si="347"/>
        <v>0</v>
      </c>
      <c r="U106" s="406">
        <f t="shared" si="347"/>
        <v>0</v>
      </c>
      <c r="V106" s="406">
        <f t="shared" si="347"/>
        <v>0</v>
      </c>
      <c r="W106" s="406">
        <f t="shared" si="347"/>
        <v>0</v>
      </c>
      <c r="X106" s="407">
        <f t="shared" si="271"/>
        <v>0</v>
      </c>
      <c r="Y106" s="282">
        <f t="shared" ref="Y106:Y142" si="348">IF(Q106=0,IF(X106&gt;0,100%,IF(X106&lt;0,-100%,0)),IF(Q106&lt;0,IF(X106&gt;0,100%,-X106/Q106),X106/Q106))</f>
        <v>0</v>
      </c>
      <c r="Z106" s="405">
        <f t="shared" si="333"/>
        <v>0</v>
      </c>
      <c r="AA106" s="407">
        <f t="shared" si="334"/>
        <v>0</v>
      </c>
      <c r="AB106" s="408">
        <f t="shared" si="275"/>
        <v>0</v>
      </c>
      <c r="AC106" s="409"/>
      <c r="AD106" s="407">
        <f t="shared" si="335"/>
        <v>0</v>
      </c>
      <c r="AE106" s="408">
        <f t="shared" si="285"/>
        <v>0</v>
      </c>
    </row>
    <row r="107" spans="1:31" s="396" customFormat="1" outlineLevel="1">
      <c r="A107" s="1009" t="str">
        <f>目录及填表说明!$D$3</f>
        <v>请填XX地区</v>
      </c>
      <c r="B107" s="1009" t="str">
        <f>目录及填表说明!$D$4</f>
        <v>请填XX项目</v>
      </c>
      <c r="C107" s="1276"/>
      <c r="D107" s="254"/>
      <c r="E107" s="247" t="str">
        <f>E77</f>
        <v>类别1</v>
      </c>
      <c r="F107" s="386"/>
      <c r="G107" s="386"/>
      <c r="H107" s="386"/>
      <c r="I107" s="411"/>
      <c r="J107" s="411"/>
      <c r="K107" s="411"/>
      <c r="L107" s="411"/>
      <c r="M107" s="411"/>
      <c r="N107" s="411"/>
      <c r="O107" s="407">
        <f t="shared" si="332"/>
        <v>0</v>
      </c>
      <c r="P107" s="282">
        <f t="shared" si="283"/>
        <v>0</v>
      </c>
      <c r="Q107" s="412"/>
      <c r="R107" s="413"/>
      <c r="S107" s="413"/>
      <c r="T107" s="413"/>
      <c r="U107" s="413"/>
      <c r="V107" s="413"/>
      <c r="W107" s="413"/>
      <c r="X107" s="407">
        <f t="shared" si="271"/>
        <v>0</v>
      </c>
      <c r="Y107" s="282">
        <f t="shared" si="348"/>
        <v>0</v>
      </c>
      <c r="Z107" s="405">
        <f t="shared" si="333"/>
        <v>0</v>
      </c>
      <c r="AA107" s="407">
        <f t="shared" si="334"/>
        <v>0</v>
      </c>
      <c r="AB107" s="408">
        <f t="shared" si="275"/>
        <v>0</v>
      </c>
      <c r="AC107" s="409"/>
      <c r="AD107" s="407">
        <f t="shared" si="335"/>
        <v>0</v>
      </c>
      <c r="AE107" s="408">
        <f t="shared" si="285"/>
        <v>0</v>
      </c>
    </row>
    <row r="108" spans="1:31" s="396" customFormat="1" outlineLevel="1">
      <c r="A108" s="1009" t="str">
        <f>目录及填表说明!$D$3</f>
        <v>请填XX地区</v>
      </c>
      <c r="B108" s="1009" t="str">
        <f>目录及填表说明!$D$4</f>
        <v>请填XX项目</v>
      </c>
      <c r="C108" s="1276"/>
      <c r="D108" s="254"/>
      <c r="E108" s="247" t="str">
        <f>E78</f>
        <v>类别2</v>
      </c>
      <c r="F108" s="386"/>
      <c r="G108" s="386"/>
      <c r="H108" s="386"/>
      <c r="I108" s="411"/>
      <c r="J108" s="411"/>
      <c r="K108" s="411"/>
      <c r="L108" s="411"/>
      <c r="M108" s="411"/>
      <c r="N108" s="411"/>
      <c r="O108" s="407">
        <f t="shared" si="332"/>
        <v>0</v>
      </c>
      <c r="P108" s="282">
        <f t="shared" si="283"/>
        <v>0</v>
      </c>
      <c r="Q108" s="412"/>
      <c r="R108" s="413"/>
      <c r="S108" s="413"/>
      <c r="T108" s="413"/>
      <c r="U108" s="413"/>
      <c r="V108" s="413"/>
      <c r="W108" s="413"/>
      <c r="X108" s="407">
        <f t="shared" si="271"/>
        <v>0</v>
      </c>
      <c r="Y108" s="282">
        <f t="shared" si="348"/>
        <v>0</v>
      </c>
      <c r="Z108" s="405">
        <f t="shared" si="333"/>
        <v>0</v>
      </c>
      <c r="AA108" s="407">
        <f t="shared" si="334"/>
        <v>0</v>
      </c>
      <c r="AB108" s="408">
        <f t="shared" si="275"/>
        <v>0</v>
      </c>
      <c r="AC108" s="409"/>
      <c r="AD108" s="407">
        <f t="shared" si="335"/>
        <v>0</v>
      </c>
      <c r="AE108" s="408">
        <f t="shared" si="285"/>
        <v>0</v>
      </c>
    </row>
    <row r="109" spans="1:31" s="396" customFormat="1" outlineLevel="1">
      <c r="A109" s="1009" t="str">
        <f>目录及填表说明!$D$3</f>
        <v>请填XX地区</v>
      </c>
      <c r="B109" s="1009" t="str">
        <f>目录及填表说明!$D$4</f>
        <v>请填XX项目</v>
      </c>
      <c r="C109" s="1276"/>
      <c r="D109" s="254"/>
      <c r="E109" s="249" t="str">
        <f>E79</f>
        <v>类别3</v>
      </c>
      <c r="F109" s="386"/>
      <c r="G109" s="386"/>
      <c r="H109" s="386"/>
      <c r="I109" s="411"/>
      <c r="J109" s="411"/>
      <c r="K109" s="411"/>
      <c r="L109" s="411"/>
      <c r="M109" s="411"/>
      <c r="N109" s="411"/>
      <c r="O109" s="407">
        <f t="shared" si="332"/>
        <v>0</v>
      </c>
      <c r="P109" s="282">
        <f t="shared" si="283"/>
        <v>0</v>
      </c>
      <c r="Q109" s="412"/>
      <c r="R109" s="413"/>
      <c r="S109" s="413"/>
      <c r="T109" s="413"/>
      <c r="U109" s="413"/>
      <c r="V109" s="413"/>
      <c r="W109" s="413"/>
      <c r="X109" s="407">
        <f t="shared" si="271"/>
        <v>0</v>
      </c>
      <c r="Y109" s="282">
        <f t="shared" si="348"/>
        <v>0</v>
      </c>
      <c r="Z109" s="405">
        <f t="shared" si="333"/>
        <v>0</v>
      </c>
      <c r="AA109" s="407">
        <f t="shared" si="334"/>
        <v>0</v>
      </c>
      <c r="AB109" s="408">
        <f t="shared" si="275"/>
        <v>0</v>
      </c>
      <c r="AC109" s="409"/>
      <c r="AD109" s="407">
        <f t="shared" si="335"/>
        <v>0</v>
      </c>
      <c r="AE109" s="408">
        <f t="shared" si="285"/>
        <v>0</v>
      </c>
    </row>
    <row r="110" spans="1:31" s="396" customFormat="1" outlineLevel="1">
      <c r="A110" s="1009" t="str">
        <f>目录及填表说明!$D$3</f>
        <v>请填XX地区</v>
      </c>
      <c r="B110" s="1009" t="str">
        <f>目录及填表说明!$D$4</f>
        <v>请填XX项目</v>
      </c>
      <c r="C110" s="1276"/>
      <c r="D110" s="254"/>
      <c r="E110" s="395" t="str">
        <f>E80</f>
        <v>类别4</v>
      </c>
      <c r="F110" s="386"/>
      <c r="G110" s="386"/>
      <c r="H110" s="386"/>
      <c r="I110" s="411"/>
      <c r="J110" s="411"/>
      <c r="K110" s="411"/>
      <c r="L110" s="411"/>
      <c r="M110" s="411"/>
      <c r="N110" s="411"/>
      <c r="O110" s="407">
        <f t="shared" si="332"/>
        <v>0</v>
      </c>
      <c r="P110" s="282">
        <f t="shared" si="283"/>
        <v>0</v>
      </c>
      <c r="Q110" s="412"/>
      <c r="R110" s="413"/>
      <c r="S110" s="413"/>
      <c r="T110" s="413"/>
      <c r="U110" s="413"/>
      <c r="V110" s="413"/>
      <c r="W110" s="413"/>
      <c r="X110" s="407">
        <f t="shared" si="271"/>
        <v>0</v>
      </c>
      <c r="Y110" s="282">
        <f t="shared" si="348"/>
        <v>0</v>
      </c>
      <c r="Z110" s="405">
        <f t="shared" si="333"/>
        <v>0</v>
      </c>
      <c r="AA110" s="407">
        <f t="shared" si="334"/>
        <v>0</v>
      </c>
      <c r="AB110" s="408">
        <f t="shared" si="275"/>
        <v>0</v>
      </c>
      <c r="AC110" s="409"/>
      <c r="AD110" s="407">
        <f t="shared" si="335"/>
        <v>0</v>
      </c>
      <c r="AE110" s="408">
        <f t="shared" si="285"/>
        <v>0</v>
      </c>
    </row>
    <row r="111" spans="1:31" s="396" customFormat="1">
      <c r="A111" s="1009" t="str">
        <f>目录及填表说明!$D$3</f>
        <v>请填XX地区</v>
      </c>
      <c r="B111" s="1009" t="str">
        <f>目录及填表说明!$D$4</f>
        <v>请填XX项目</v>
      </c>
      <c r="C111" s="1276"/>
      <c r="D111" s="253">
        <v>4</v>
      </c>
      <c r="E111" s="246" t="s">
        <v>101</v>
      </c>
      <c r="F111" s="405">
        <f t="shared" ref="F111:G111" si="349">SUM(F112:F115)</f>
        <v>0</v>
      </c>
      <c r="G111" s="405">
        <f t="shared" si="349"/>
        <v>0</v>
      </c>
      <c r="H111" s="405">
        <f t="shared" ref="H111:I111" si="350">SUM(H112:H115)</f>
        <v>0</v>
      </c>
      <c r="I111" s="406">
        <f t="shared" si="350"/>
        <v>0</v>
      </c>
      <c r="J111" s="406">
        <f t="shared" ref="J111:N111" si="351">SUM(J112:J115)</f>
        <v>0</v>
      </c>
      <c r="K111" s="406">
        <f t="shared" si="351"/>
        <v>0</v>
      </c>
      <c r="L111" s="406">
        <f t="shared" si="351"/>
        <v>0</v>
      </c>
      <c r="M111" s="406">
        <f t="shared" si="351"/>
        <v>0</v>
      </c>
      <c r="N111" s="406">
        <f t="shared" si="351"/>
        <v>0</v>
      </c>
      <c r="O111" s="407">
        <f t="shared" si="332"/>
        <v>0</v>
      </c>
      <c r="P111" s="282">
        <f t="shared" si="283"/>
        <v>0</v>
      </c>
      <c r="Q111" s="405">
        <f t="shared" ref="Q111" si="352">SUM(Q112:Q115)</f>
        <v>0</v>
      </c>
      <c r="R111" s="406">
        <f t="shared" ref="R111" si="353">SUM(R112:R115)</f>
        <v>0</v>
      </c>
      <c r="S111" s="406">
        <f t="shared" ref="S111:W111" si="354">SUM(S112:S115)</f>
        <v>0</v>
      </c>
      <c r="T111" s="406">
        <f t="shared" si="354"/>
        <v>0</v>
      </c>
      <c r="U111" s="406">
        <f t="shared" si="354"/>
        <v>0</v>
      </c>
      <c r="V111" s="406">
        <f t="shared" si="354"/>
        <v>0</v>
      </c>
      <c r="W111" s="406">
        <f t="shared" si="354"/>
        <v>0</v>
      </c>
      <c r="X111" s="407">
        <f t="shared" si="271"/>
        <v>0</v>
      </c>
      <c r="Y111" s="282">
        <f t="shared" si="348"/>
        <v>0</v>
      </c>
      <c r="Z111" s="405">
        <f t="shared" si="333"/>
        <v>0</v>
      </c>
      <c r="AA111" s="407">
        <f t="shared" si="334"/>
        <v>0</v>
      </c>
      <c r="AB111" s="408">
        <f t="shared" si="275"/>
        <v>0</v>
      </c>
      <c r="AC111" s="409"/>
      <c r="AD111" s="407">
        <f t="shared" si="335"/>
        <v>0</v>
      </c>
      <c r="AE111" s="408">
        <f t="shared" si="285"/>
        <v>0</v>
      </c>
    </row>
    <row r="112" spans="1:31" s="396" customFormat="1" outlineLevel="1">
      <c r="A112" s="1009" t="str">
        <f>目录及填表说明!$D$3</f>
        <v>请填XX地区</v>
      </c>
      <c r="B112" s="1009" t="str">
        <f>目录及填表说明!$D$4</f>
        <v>请填XX项目</v>
      </c>
      <c r="C112" s="1276"/>
      <c r="D112" s="254"/>
      <c r="E112" s="247" t="str">
        <f>E82</f>
        <v>类别1</v>
      </c>
      <c r="F112" s="386"/>
      <c r="G112" s="386"/>
      <c r="H112" s="386"/>
      <c r="I112" s="411"/>
      <c r="J112" s="411"/>
      <c r="K112" s="411"/>
      <c r="L112" s="411"/>
      <c r="M112" s="411"/>
      <c r="N112" s="411"/>
      <c r="O112" s="407">
        <f t="shared" si="332"/>
        <v>0</v>
      </c>
      <c r="P112" s="282">
        <f t="shared" si="283"/>
        <v>0</v>
      </c>
      <c r="Q112" s="412"/>
      <c r="R112" s="413"/>
      <c r="S112" s="413"/>
      <c r="T112" s="413"/>
      <c r="U112" s="413"/>
      <c r="V112" s="413"/>
      <c r="W112" s="413"/>
      <c r="X112" s="407">
        <f t="shared" si="271"/>
        <v>0</v>
      </c>
      <c r="Y112" s="282">
        <f t="shared" si="348"/>
        <v>0</v>
      </c>
      <c r="Z112" s="405">
        <f t="shared" si="333"/>
        <v>0</v>
      </c>
      <c r="AA112" s="407">
        <f t="shared" si="334"/>
        <v>0</v>
      </c>
      <c r="AB112" s="408">
        <f t="shared" si="275"/>
        <v>0</v>
      </c>
      <c r="AC112" s="409"/>
      <c r="AD112" s="407">
        <f t="shared" si="335"/>
        <v>0</v>
      </c>
      <c r="AE112" s="408">
        <f t="shared" si="285"/>
        <v>0</v>
      </c>
    </row>
    <row r="113" spans="1:31" s="396" customFormat="1" outlineLevel="1">
      <c r="A113" s="1009" t="str">
        <f>目录及填表说明!$D$3</f>
        <v>请填XX地区</v>
      </c>
      <c r="B113" s="1009" t="str">
        <f>目录及填表说明!$D$4</f>
        <v>请填XX项目</v>
      </c>
      <c r="C113" s="1276"/>
      <c r="D113" s="254"/>
      <c r="E113" s="247" t="str">
        <f>E83</f>
        <v>类别2</v>
      </c>
      <c r="F113" s="386"/>
      <c r="G113" s="386"/>
      <c r="H113" s="386"/>
      <c r="I113" s="411"/>
      <c r="J113" s="411"/>
      <c r="K113" s="411"/>
      <c r="L113" s="411"/>
      <c r="M113" s="411"/>
      <c r="N113" s="411"/>
      <c r="O113" s="407">
        <f t="shared" si="332"/>
        <v>0</v>
      </c>
      <c r="P113" s="282">
        <f t="shared" si="283"/>
        <v>0</v>
      </c>
      <c r="Q113" s="412"/>
      <c r="R113" s="413"/>
      <c r="S113" s="413"/>
      <c r="T113" s="413"/>
      <c r="U113" s="413"/>
      <c r="V113" s="413"/>
      <c r="W113" s="413"/>
      <c r="X113" s="407">
        <f t="shared" si="271"/>
        <v>0</v>
      </c>
      <c r="Y113" s="282">
        <f t="shared" si="348"/>
        <v>0</v>
      </c>
      <c r="Z113" s="405">
        <f t="shared" si="333"/>
        <v>0</v>
      </c>
      <c r="AA113" s="407">
        <f t="shared" si="334"/>
        <v>0</v>
      </c>
      <c r="AB113" s="408">
        <f t="shared" si="275"/>
        <v>0</v>
      </c>
      <c r="AC113" s="409"/>
      <c r="AD113" s="407">
        <f t="shared" si="335"/>
        <v>0</v>
      </c>
      <c r="AE113" s="408">
        <f t="shared" si="285"/>
        <v>0</v>
      </c>
    </row>
    <row r="114" spans="1:31" s="396" customFormat="1" outlineLevel="1">
      <c r="A114" s="1009" t="str">
        <f>目录及填表说明!$D$3</f>
        <v>请填XX地区</v>
      </c>
      <c r="B114" s="1009" t="str">
        <f>目录及填表说明!$D$4</f>
        <v>请填XX项目</v>
      </c>
      <c r="C114" s="1276"/>
      <c r="D114" s="254"/>
      <c r="E114" s="249" t="str">
        <f>E84</f>
        <v>类别3</v>
      </c>
      <c r="F114" s="386"/>
      <c r="G114" s="386"/>
      <c r="H114" s="386"/>
      <c r="I114" s="411"/>
      <c r="J114" s="411"/>
      <c r="K114" s="411"/>
      <c r="L114" s="411"/>
      <c r="M114" s="411"/>
      <c r="N114" s="411"/>
      <c r="O114" s="407">
        <f t="shared" si="332"/>
        <v>0</v>
      </c>
      <c r="P114" s="282">
        <f t="shared" si="283"/>
        <v>0</v>
      </c>
      <c r="Q114" s="412"/>
      <c r="R114" s="413"/>
      <c r="S114" s="413"/>
      <c r="T114" s="413"/>
      <c r="U114" s="413"/>
      <c r="V114" s="413"/>
      <c r="W114" s="413"/>
      <c r="X114" s="407">
        <f t="shared" si="271"/>
        <v>0</v>
      </c>
      <c r="Y114" s="282">
        <f t="shared" si="348"/>
        <v>0</v>
      </c>
      <c r="Z114" s="405">
        <f t="shared" si="333"/>
        <v>0</v>
      </c>
      <c r="AA114" s="407">
        <f t="shared" si="334"/>
        <v>0</v>
      </c>
      <c r="AB114" s="408">
        <f t="shared" si="275"/>
        <v>0</v>
      </c>
      <c r="AC114" s="409"/>
      <c r="AD114" s="407">
        <f t="shared" si="335"/>
        <v>0</v>
      </c>
      <c r="AE114" s="408">
        <f t="shared" si="285"/>
        <v>0</v>
      </c>
    </row>
    <row r="115" spans="1:31" s="396" customFormat="1" outlineLevel="1">
      <c r="A115" s="1009" t="str">
        <f>目录及填表说明!$D$3</f>
        <v>请填XX地区</v>
      </c>
      <c r="B115" s="1009" t="str">
        <f>目录及填表说明!$D$4</f>
        <v>请填XX项目</v>
      </c>
      <c r="C115" s="1276"/>
      <c r="D115" s="254"/>
      <c r="E115" s="395" t="str">
        <f>E85</f>
        <v>类别4</v>
      </c>
      <c r="F115" s="386"/>
      <c r="G115" s="386"/>
      <c r="H115" s="386"/>
      <c r="I115" s="411"/>
      <c r="J115" s="411"/>
      <c r="K115" s="411"/>
      <c r="L115" s="411"/>
      <c r="M115" s="411"/>
      <c r="N115" s="411"/>
      <c r="O115" s="407">
        <f t="shared" si="332"/>
        <v>0</v>
      </c>
      <c r="P115" s="282">
        <f t="shared" si="283"/>
        <v>0</v>
      </c>
      <c r="Q115" s="412"/>
      <c r="R115" s="413"/>
      <c r="S115" s="413"/>
      <c r="T115" s="413"/>
      <c r="U115" s="413"/>
      <c r="V115" s="413"/>
      <c r="W115" s="413"/>
      <c r="X115" s="407">
        <f t="shared" si="271"/>
        <v>0</v>
      </c>
      <c r="Y115" s="282">
        <f t="shared" si="348"/>
        <v>0</v>
      </c>
      <c r="Z115" s="405">
        <f t="shared" si="333"/>
        <v>0</v>
      </c>
      <c r="AA115" s="407">
        <f t="shared" si="334"/>
        <v>0</v>
      </c>
      <c r="AB115" s="408">
        <f t="shared" si="275"/>
        <v>0</v>
      </c>
      <c r="AC115" s="409"/>
      <c r="AD115" s="407">
        <f t="shared" si="335"/>
        <v>0</v>
      </c>
      <c r="AE115" s="408">
        <f t="shared" si="285"/>
        <v>0</v>
      </c>
    </row>
    <row r="116" spans="1:31" s="396" customFormat="1">
      <c r="A116" s="1009" t="str">
        <f>目录及填表说明!$D$3</f>
        <v>请填XX地区</v>
      </c>
      <c r="B116" s="1009" t="str">
        <f>目录及填表说明!$D$4</f>
        <v>请填XX项目</v>
      </c>
      <c r="C116" s="1276"/>
      <c r="D116" s="253">
        <v>5</v>
      </c>
      <c r="E116" s="246" t="s">
        <v>102</v>
      </c>
      <c r="F116" s="405">
        <f t="shared" ref="F116:G116" si="355">SUM(F117:F120)</f>
        <v>0</v>
      </c>
      <c r="G116" s="405">
        <f t="shared" si="355"/>
        <v>0</v>
      </c>
      <c r="H116" s="405">
        <f t="shared" ref="H116:I116" si="356">SUM(H117:H120)</f>
        <v>0</v>
      </c>
      <c r="I116" s="406">
        <f t="shared" si="356"/>
        <v>0</v>
      </c>
      <c r="J116" s="406">
        <f t="shared" ref="J116:N116" si="357">SUM(J117:J120)</f>
        <v>0</v>
      </c>
      <c r="K116" s="406">
        <f t="shared" si="357"/>
        <v>0</v>
      </c>
      <c r="L116" s="406">
        <f t="shared" si="357"/>
        <v>0</v>
      </c>
      <c r="M116" s="406">
        <f t="shared" si="357"/>
        <v>0</v>
      </c>
      <c r="N116" s="406">
        <f t="shared" si="357"/>
        <v>0</v>
      </c>
      <c r="O116" s="407">
        <f t="shared" si="332"/>
        <v>0</v>
      </c>
      <c r="P116" s="282">
        <f t="shared" si="283"/>
        <v>0</v>
      </c>
      <c r="Q116" s="405">
        <f t="shared" ref="Q116" si="358">SUM(Q117:Q120)</f>
        <v>0</v>
      </c>
      <c r="R116" s="406">
        <f t="shared" ref="R116" si="359">SUM(R117:R120)</f>
        <v>0</v>
      </c>
      <c r="S116" s="406">
        <f t="shared" ref="S116:W116" si="360">SUM(S117:S120)</f>
        <v>0</v>
      </c>
      <c r="T116" s="406">
        <f t="shared" si="360"/>
        <v>0</v>
      </c>
      <c r="U116" s="406">
        <f t="shared" si="360"/>
        <v>0</v>
      </c>
      <c r="V116" s="406">
        <f t="shared" si="360"/>
        <v>0</v>
      </c>
      <c r="W116" s="406">
        <f t="shared" si="360"/>
        <v>0</v>
      </c>
      <c r="X116" s="407">
        <f t="shared" si="271"/>
        <v>0</v>
      </c>
      <c r="Y116" s="282">
        <f t="shared" si="348"/>
        <v>0</v>
      </c>
      <c r="Z116" s="405">
        <f t="shared" si="333"/>
        <v>0</v>
      </c>
      <c r="AA116" s="407">
        <f t="shared" si="334"/>
        <v>0</v>
      </c>
      <c r="AB116" s="408">
        <f t="shared" si="275"/>
        <v>0</v>
      </c>
      <c r="AC116" s="409"/>
      <c r="AD116" s="407">
        <f t="shared" si="335"/>
        <v>0</v>
      </c>
      <c r="AE116" s="408">
        <f t="shared" si="285"/>
        <v>0</v>
      </c>
    </row>
    <row r="117" spans="1:31" s="396" customFormat="1" outlineLevel="1">
      <c r="A117" s="1009" t="str">
        <f>目录及填表说明!$D$3</f>
        <v>请填XX地区</v>
      </c>
      <c r="B117" s="1009" t="str">
        <f>目录及填表说明!$D$4</f>
        <v>请填XX项目</v>
      </c>
      <c r="C117" s="1276"/>
      <c r="D117" s="254"/>
      <c r="E117" s="247" t="str">
        <f>E87</f>
        <v>类别1</v>
      </c>
      <c r="F117" s="386"/>
      <c r="G117" s="386"/>
      <c r="H117" s="386"/>
      <c r="I117" s="411"/>
      <c r="J117" s="411"/>
      <c r="K117" s="411"/>
      <c r="L117" s="411"/>
      <c r="M117" s="411"/>
      <c r="N117" s="411"/>
      <c r="O117" s="407">
        <f t="shared" si="332"/>
        <v>0</v>
      </c>
      <c r="P117" s="282">
        <f t="shared" si="283"/>
        <v>0</v>
      </c>
      <c r="Q117" s="412"/>
      <c r="R117" s="413"/>
      <c r="S117" s="413"/>
      <c r="T117" s="413"/>
      <c r="U117" s="413"/>
      <c r="V117" s="413"/>
      <c r="W117" s="413"/>
      <c r="X117" s="407">
        <f t="shared" si="271"/>
        <v>0</v>
      </c>
      <c r="Y117" s="282">
        <f t="shared" si="348"/>
        <v>0</v>
      </c>
      <c r="Z117" s="405">
        <f t="shared" si="333"/>
        <v>0</v>
      </c>
      <c r="AA117" s="407">
        <f t="shared" si="334"/>
        <v>0</v>
      </c>
      <c r="AB117" s="408">
        <f t="shared" si="275"/>
        <v>0</v>
      </c>
      <c r="AC117" s="409"/>
      <c r="AD117" s="407">
        <f t="shared" si="335"/>
        <v>0</v>
      </c>
      <c r="AE117" s="408">
        <f t="shared" si="285"/>
        <v>0</v>
      </c>
    </row>
    <row r="118" spans="1:31" s="396" customFormat="1" outlineLevel="1">
      <c r="A118" s="1009" t="str">
        <f>目录及填表说明!$D$3</f>
        <v>请填XX地区</v>
      </c>
      <c r="B118" s="1009" t="str">
        <f>目录及填表说明!$D$4</f>
        <v>请填XX项目</v>
      </c>
      <c r="C118" s="1276"/>
      <c r="D118" s="254"/>
      <c r="E118" s="247" t="str">
        <f>E88</f>
        <v>类别2</v>
      </c>
      <c r="F118" s="386"/>
      <c r="G118" s="386"/>
      <c r="H118" s="386"/>
      <c r="I118" s="411"/>
      <c r="J118" s="411"/>
      <c r="K118" s="411"/>
      <c r="L118" s="411"/>
      <c r="M118" s="411"/>
      <c r="N118" s="411"/>
      <c r="O118" s="407">
        <f t="shared" si="332"/>
        <v>0</v>
      </c>
      <c r="P118" s="282">
        <f t="shared" si="283"/>
        <v>0</v>
      </c>
      <c r="Q118" s="412"/>
      <c r="R118" s="413"/>
      <c r="S118" s="413"/>
      <c r="T118" s="413"/>
      <c r="U118" s="413"/>
      <c r="V118" s="413"/>
      <c r="W118" s="413"/>
      <c r="X118" s="407">
        <f t="shared" si="271"/>
        <v>0</v>
      </c>
      <c r="Y118" s="282">
        <f t="shared" si="348"/>
        <v>0</v>
      </c>
      <c r="Z118" s="405">
        <f t="shared" si="333"/>
        <v>0</v>
      </c>
      <c r="AA118" s="407">
        <f t="shared" si="334"/>
        <v>0</v>
      </c>
      <c r="AB118" s="408">
        <f t="shared" si="275"/>
        <v>0</v>
      </c>
      <c r="AC118" s="409"/>
      <c r="AD118" s="407">
        <f t="shared" si="335"/>
        <v>0</v>
      </c>
      <c r="AE118" s="408">
        <f t="shared" si="285"/>
        <v>0</v>
      </c>
    </row>
    <row r="119" spans="1:31" s="396" customFormat="1" outlineLevel="1">
      <c r="A119" s="1009" t="str">
        <f>目录及填表说明!$D$3</f>
        <v>请填XX地区</v>
      </c>
      <c r="B119" s="1009" t="str">
        <f>目录及填表说明!$D$4</f>
        <v>请填XX项目</v>
      </c>
      <c r="C119" s="1276"/>
      <c r="D119" s="254"/>
      <c r="E119" s="249" t="str">
        <f>E89</f>
        <v>类别3</v>
      </c>
      <c r="F119" s="386"/>
      <c r="G119" s="386"/>
      <c r="H119" s="386"/>
      <c r="I119" s="411"/>
      <c r="J119" s="411"/>
      <c r="K119" s="411"/>
      <c r="L119" s="411"/>
      <c r="M119" s="411"/>
      <c r="N119" s="411"/>
      <c r="O119" s="407">
        <f t="shared" si="332"/>
        <v>0</v>
      </c>
      <c r="P119" s="282">
        <f t="shared" si="283"/>
        <v>0</v>
      </c>
      <c r="Q119" s="412"/>
      <c r="R119" s="413"/>
      <c r="S119" s="413"/>
      <c r="T119" s="413"/>
      <c r="U119" s="413"/>
      <c r="V119" s="413"/>
      <c r="W119" s="413"/>
      <c r="X119" s="407">
        <f t="shared" si="271"/>
        <v>0</v>
      </c>
      <c r="Y119" s="282">
        <f t="shared" si="348"/>
        <v>0</v>
      </c>
      <c r="Z119" s="405">
        <f t="shared" si="333"/>
        <v>0</v>
      </c>
      <c r="AA119" s="407">
        <f t="shared" si="334"/>
        <v>0</v>
      </c>
      <c r="AB119" s="408">
        <f t="shared" si="275"/>
        <v>0</v>
      </c>
      <c r="AC119" s="409"/>
      <c r="AD119" s="407">
        <f t="shared" si="335"/>
        <v>0</v>
      </c>
      <c r="AE119" s="408">
        <f t="shared" si="285"/>
        <v>0</v>
      </c>
    </row>
    <row r="120" spans="1:31" s="396" customFormat="1" outlineLevel="1">
      <c r="A120" s="1009" t="str">
        <f>目录及填表说明!$D$3</f>
        <v>请填XX地区</v>
      </c>
      <c r="B120" s="1009" t="str">
        <f>目录及填表说明!$D$4</f>
        <v>请填XX项目</v>
      </c>
      <c r="C120" s="1276"/>
      <c r="D120" s="255"/>
      <c r="E120" s="395" t="str">
        <f>E90</f>
        <v>类别4</v>
      </c>
      <c r="F120" s="386"/>
      <c r="G120" s="386"/>
      <c r="H120" s="386"/>
      <c r="I120" s="414"/>
      <c r="J120" s="414"/>
      <c r="K120" s="414"/>
      <c r="L120" s="414"/>
      <c r="M120" s="414"/>
      <c r="N120" s="414"/>
      <c r="O120" s="407">
        <f t="shared" si="332"/>
        <v>0</v>
      </c>
      <c r="P120" s="282">
        <f t="shared" si="283"/>
        <v>0</v>
      </c>
      <c r="Q120" s="412"/>
      <c r="R120" s="413"/>
      <c r="S120" s="413"/>
      <c r="T120" s="413"/>
      <c r="U120" s="413"/>
      <c r="V120" s="413"/>
      <c r="W120" s="413"/>
      <c r="X120" s="407">
        <f t="shared" si="271"/>
        <v>0</v>
      </c>
      <c r="Y120" s="282">
        <f t="shared" si="348"/>
        <v>0</v>
      </c>
      <c r="Z120" s="405">
        <f t="shared" si="333"/>
        <v>0</v>
      </c>
      <c r="AA120" s="407">
        <f t="shared" si="334"/>
        <v>0</v>
      </c>
      <c r="AB120" s="408">
        <f t="shared" si="275"/>
        <v>0</v>
      </c>
      <c r="AC120" s="409"/>
      <c r="AD120" s="407">
        <f t="shared" si="335"/>
        <v>0</v>
      </c>
      <c r="AE120" s="408">
        <f t="shared" si="285"/>
        <v>0</v>
      </c>
    </row>
    <row r="121" spans="1:31" s="396" customFormat="1">
      <c r="A121" s="1009" t="str">
        <f>目录及填表说明!$D$3</f>
        <v>请填XX地区</v>
      </c>
      <c r="B121" s="1009" t="str">
        <f>目录及填表说明!$D$4</f>
        <v>请填XX项目</v>
      </c>
      <c r="C121" s="1276"/>
      <c r="D121" s="253">
        <v>6</v>
      </c>
      <c r="E121" s="246" t="s">
        <v>103</v>
      </c>
      <c r="F121" s="405">
        <f t="shared" ref="F121:G121" si="361">SUM(F122:F123)</f>
        <v>0</v>
      </c>
      <c r="G121" s="405">
        <f t="shared" si="361"/>
        <v>0</v>
      </c>
      <c r="H121" s="405">
        <f t="shared" ref="H121:I121" si="362">SUM(H122:H123)</f>
        <v>0</v>
      </c>
      <c r="I121" s="406">
        <f t="shared" si="362"/>
        <v>0</v>
      </c>
      <c r="J121" s="406">
        <f t="shared" ref="J121" si="363">SUM(J122:J123)</f>
        <v>0</v>
      </c>
      <c r="K121" s="406">
        <f t="shared" ref="K121" si="364">SUM(K122:K123)</f>
        <v>0</v>
      </c>
      <c r="L121" s="406">
        <f t="shared" ref="L121" si="365">SUM(L122:L123)</f>
        <v>0</v>
      </c>
      <c r="M121" s="406">
        <f t="shared" ref="M121" si="366">SUM(M122:M123)</f>
        <v>0</v>
      </c>
      <c r="N121" s="406">
        <f t="shared" ref="N121" si="367">SUM(N122:N123)</f>
        <v>0</v>
      </c>
      <c r="O121" s="407">
        <f t="shared" si="332"/>
        <v>0</v>
      </c>
      <c r="P121" s="282">
        <f t="shared" si="283"/>
        <v>0</v>
      </c>
      <c r="Q121" s="415">
        <f t="shared" ref="Q121" si="368">SUM(Q122:Q123)</f>
        <v>0</v>
      </c>
      <c r="R121" s="416">
        <f t="shared" ref="R121" si="369">SUM(R122:R123)</f>
        <v>0</v>
      </c>
      <c r="S121" s="416">
        <f t="shared" ref="S121" si="370">SUM(S122:S123)</f>
        <v>0</v>
      </c>
      <c r="T121" s="416">
        <f t="shared" ref="T121" si="371">SUM(T122:T123)</f>
        <v>0</v>
      </c>
      <c r="U121" s="416">
        <f t="shared" ref="U121" si="372">SUM(U122:U123)</f>
        <v>0</v>
      </c>
      <c r="V121" s="416">
        <f t="shared" ref="V121" si="373">SUM(V122:V123)</f>
        <v>0</v>
      </c>
      <c r="W121" s="416">
        <f t="shared" ref="W121" si="374">SUM(W122:W123)</f>
        <v>0</v>
      </c>
      <c r="X121" s="407">
        <f t="shared" si="271"/>
        <v>0</v>
      </c>
      <c r="Y121" s="282">
        <f t="shared" si="348"/>
        <v>0</v>
      </c>
      <c r="Z121" s="405">
        <f t="shared" si="333"/>
        <v>0</v>
      </c>
      <c r="AA121" s="407">
        <f t="shared" si="334"/>
        <v>0</v>
      </c>
      <c r="AB121" s="408">
        <f t="shared" si="275"/>
        <v>0</v>
      </c>
      <c r="AC121" s="409"/>
      <c r="AD121" s="407">
        <f t="shared" si="335"/>
        <v>0</v>
      </c>
      <c r="AE121" s="408">
        <f t="shared" si="285"/>
        <v>0</v>
      </c>
    </row>
    <row r="122" spans="1:31" s="396" customFormat="1">
      <c r="A122" s="1009" t="str">
        <f>目录及填表说明!$D$3</f>
        <v>请填XX地区</v>
      </c>
      <c r="B122" s="1009" t="str">
        <f>目录及填表说明!$D$4</f>
        <v>请填XX项目</v>
      </c>
      <c r="C122" s="1276"/>
      <c r="D122" s="254"/>
      <c r="E122" s="247" t="s">
        <v>674</v>
      </c>
      <c r="F122" s="386"/>
      <c r="G122" s="386"/>
      <c r="H122" s="386"/>
      <c r="I122" s="411"/>
      <c r="J122" s="411"/>
      <c r="K122" s="411"/>
      <c r="L122" s="411"/>
      <c r="M122" s="411"/>
      <c r="N122" s="411"/>
      <c r="O122" s="407">
        <f t="shared" ref="O122:O123" si="375">SUM(I122:N122)</f>
        <v>0</v>
      </c>
      <c r="P122" s="282">
        <f t="shared" ref="P122:P123" si="376">IF(H122=0,IF(O122&gt;0,100%,IF(O122&lt;0,-100%,0)),IF(H122&lt;0,IF(O122&gt;0,100%,-O122/H122),O122/H122))</f>
        <v>0</v>
      </c>
      <c r="Q122" s="412"/>
      <c r="R122" s="413"/>
      <c r="S122" s="413"/>
      <c r="T122" s="413"/>
      <c r="U122" s="413"/>
      <c r="V122" s="413"/>
      <c r="W122" s="413"/>
      <c r="X122" s="407">
        <f t="shared" ref="X122:X123" si="377">SUM(R122:W122)</f>
        <v>0</v>
      </c>
      <c r="Y122" s="282">
        <f t="shared" ref="Y122:Y123" si="378">IF(Q122=0,IF(X122&gt;0,100%,IF(X122&lt;0,-100%,0)),IF(Q122&lt;0,IF(X122&gt;0,100%,-X122/Q122),X122/Q122))</f>
        <v>0</v>
      </c>
      <c r="Z122" s="405">
        <f t="shared" ref="Z122:Z123" si="379">H122+Q122</f>
        <v>0</v>
      </c>
      <c r="AA122" s="407">
        <f t="shared" ref="AA122:AA123" si="380">O122+X122</f>
        <v>0</v>
      </c>
      <c r="AB122" s="408">
        <f t="shared" ref="AB122:AB123" si="381">IF(Z122=0,IF(AA122&gt;0,100%,IF(AA122&lt;0,-100%,0)),IF(Z122&lt;0,IF(AA122&gt;0,100%,-AA122/Z122),AA122/Z122))</f>
        <v>0</v>
      </c>
      <c r="AC122" s="409"/>
      <c r="AD122" s="407">
        <f t="shared" si="335"/>
        <v>0</v>
      </c>
      <c r="AE122" s="408">
        <f t="shared" ref="AE122:AE123" si="382">IF(AC122=0,IF(AD122&gt;0,100%,IF(AD122&lt;0,-100%,0)),IF(AC122&lt;0,IF(AD122&gt;0,100%,-AD122/AC122),AD122/AC122))</f>
        <v>0</v>
      </c>
    </row>
    <row r="123" spans="1:31" s="396" customFormat="1">
      <c r="A123" s="1009" t="str">
        <f>目录及填表说明!$D$3</f>
        <v>请填XX地区</v>
      </c>
      <c r="B123" s="1009" t="str">
        <f>目录及填表说明!$D$4</f>
        <v>请填XX项目</v>
      </c>
      <c r="C123" s="1276"/>
      <c r="D123" s="254"/>
      <c r="E123" s="247" t="s">
        <v>675</v>
      </c>
      <c r="F123" s="386"/>
      <c r="G123" s="386"/>
      <c r="H123" s="386"/>
      <c r="I123" s="411"/>
      <c r="J123" s="411"/>
      <c r="K123" s="411"/>
      <c r="L123" s="411"/>
      <c r="M123" s="411"/>
      <c r="N123" s="411"/>
      <c r="O123" s="407">
        <f t="shared" si="375"/>
        <v>0</v>
      </c>
      <c r="P123" s="282">
        <f t="shared" si="376"/>
        <v>0</v>
      </c>
      <c r="Q123" s="412"/>
      <c r="R123" s="413"/>
      <c r="S123" s="413"/>
      <c r="T123" s="413"/>
      <c r="U123" s="413"/>
      <c r="V123" s="413"/>
      <c r="W123" s="413"/>
      <c r="X123" s="407">
        <f t="shared" si="377"/>
        <v>0</v>
      </c>
      <c r="Y123" s="282">
        <f t="shared" si="378"/>
        <v>0</v>
      </c>
      <c r="Z123" s="405">
        <f t="shared" si="379"/>
        <v>0</v>
      </c>
      <c r="AA123" s="407">
        <f t="shared" si="380"/>
        <v>0</v>
      </c>
      <c r="AB123" s="408">
        <f t="shared" si="381"/>
        <v>0</v>
      </c>
      <c r="AC123" s="409"/>
      <c r="AD123" s="407">
        <f t="shared" si="335"/>
        <v>0</v>
      </c>
      <c r="AE123" s="408">
        <f t="shared" si="382"/>
        <v>0</v>
      </c>
    </row>
    <row r="124" spans="1:31" s="396" customFormat="1">
      <c r="A124" s="1009" t="str">
        <f>目录及填表说明!$D$3</f>
        <v>请填XX地区</v>
      </c>
      <c r="B124" s="1009" t="str">
        <f>目录及填表说明!$D$4</f>
        <v>请填XX项目</v>
      </c>
      <c r="C124" s="1276"/>
      <c r="D124" s="253">
        <v>7</v>
      </c>
      <c r="E124" s="246" t="s">
        <v>104</v>
      </c>
      <c r="F124" s="405"/>
      <c r="G124" s="405"/>
      <c r="H124" s="405"/>
      <c r="I124" s="406"/>
      <c r="J124" s="406"/>
      <c r="K124" s="406"/>
      <c r="L124" s="406"/>
      <c r="M124" s="406"/>
      <c r="N124" s="406"/>
      <c r="O124" s="407">
        <f t="shared" si="332"/>
        <v>0</v>
      </c>
      <c r="P124" s="282">
        <f t="shared" si="283"/>
        <v>0</v>
      </c>
      <c r="Q124" s="415"/>
      <c r="R124" s="416"/>
      <c r="S124" s="416"/>
      <c r="T124" s="416"/>
      <c r="U124" s="416"/>
      <c r="V124" s="416"/>
      <c r="W124" s="416"/>
      <c r="X124" s="407">
        <f t="shared" si="271"/>
        <v>0</v>
      </c>
      <c r="Y124" s="282">
        <f t="shared" si="348"/>
        <v>0</v>
      </c>
      <c r="Z124" s="405">
        <f t="shared" si="333"/>
        <v>0</v>
      </c>
      <c r="AA124" s="407">
        <f t="shared" si="334"/>
        <v>0</v>
      </c>
      <c r="AB124" s="408">
        <f t="shared" si="275"/>
        <v>0</v>
      </c>
      <c r="AC124" s="409"/>
      <c r="AD124" s="407">
        <f t="shared" si="335"/>
        <v>0</v>
      </c>
      <c r="AE124" s="408">
        <f t="shared" si="285"/>
        <v>0</v>
      </c>
    </row>
    <row r="125" spans="1:31" s="396" customFormat="1">
      <c r="A125" s="1009" t="str">
        <f>目录及填表说明!$D$3</f>
        <v>请填XX地区</v>
      </c>
      <c r="B125" s="1009" t="str">
        <f>目录及填表说明!$D$4</f>
        <v>请填XX项目</v>
      </c>
      <c r="C125" s="1005"/>
      <c r="D125" s="1277" t="s">
        <v>105</v>
      </c>
      <c r="E125" s="1278"/>
      <c r="F125" s="422">
        <f t="shared" ref="F125:G125" si="383">F96+F101+F106+F111+F116+F121+F124</f>
        <v>0</v>
      </c>
      <c r="G125" s="422">
        <f t="shared" si="383"/>
        <v>0</v>
      </c>
      <c r="H125" s="422">
        <f t="shared" ref="H125" si="384">H96+H101+H106+H111+H116+H121+H124</f>
        <v>0</v>
      </c>
      <c r="I125" s="422">
        <f t="shared" ref="I125:AD125" si="385">I96+I101+I106+I111+I116+I121+I124</f>
        <v>0</v>
      </c>
      <c r="J125" s="422">
        <f t="shared" si="385"/>
        <v>0</v>
      </c>
      <c r="K125" s="422">
        <f t="shared" si="385"/>
        <v>0</v>
      </c>
      <c r="L125" s="422">
        <f t="shared" si="385"/>
        <v>0</v>
      </c>
      <c r="M125" s="422">
        <f t="shared" si="385"/>
        <v>0</v>
      </c>
      <c r="N125" s="422">
        <f t="shared" si="385"/>
        <v>0</v>
      </c>
      <c r="O125" s="422">
        <f t="shared" si="385"/>
        <v>0</v>
      </c>
      <c r="P125" s="283">
        <f t="shared" si="283"/>
        <v>0</v>
      </c>
      <c r="Q125" s="422">
        <f t="shared" ref="Q125" si="386">Q96+Q101+Q106+Q111+Q116+Q121+Q124</f>
        <v>0</v>
      </c>
      <c r="R125" s="422">
        <f t="shared" si="385"/>
        <v>0</v>
      </c>
      <c r="S125" s="422">
        <f t="shared" si="385"/>
        <v>0</v>
      </c>
      <c r="T125" s="422">
        <f t="shared" si="385"/>
        <v>0</v>
      </c>
      <c r="U125" s="422">
        <f t="shared" si="385"/>
        <v>0</v>
      </c>
      <c r="V125" s="422">
        <f t="shared" si="385"/>
        <v>0</v>
      </c>
      <c r="W125" s="422">
        <f t="shared" si="385"/>
        <v>0</v>
      </c>
      <c r="X125" s="422">
        <f t="shared" si="385"/>
        <v>0</v>
      </c>
      <c r="Y125" s="283">
        <f t="shared" si="348"/>
        <v>0</v>
      </c>
      <c r="Z125" s="422">
        <f t="shared" si="385"/>
        <v>0</v>
      </c>
      <c r="AA125" s="422">
        <f t="shared" si="385"/>
        <v>0</v>
      </c>
      <c r="AB125" s="418">
        <f>IF(Z125=0,IF(AA125&gt;0,100%,IF(AA125&lt;0,-100%,0)),IF(Z125&lt;0,IF(AA125&gt;0,100%,-AA125/Z125),AA125/Z125))</f>
        <v>0</v>
      </c>
      <c r="AC125" s="422">
        <f t="shared" si="385"/>
        <v>0</v>
      </c>
      <c r="AD125" s="422">
        <f t="shared" si="385"/>
        <v>0</v>
      </c>
      <c r="AE125" s="418">
        <f t="shared" si="285"/>
        <v>0</v>
      </c>
    </row>
    <row r="126" spans="1:31" s="396" customFormat="1">
      <c r="A126" s="1009" t="str">
        <f>目录及填表说明!$D$3</f>
        <v>请填XX地区</v>
      </c>
      <c r="B126" s="1009" t="str">
        <f>目录及填表说明!$D$4</f>
        <v>请填XX项目</v>
      </c>
      <c r="C126" s="1006"/>
      <c r="D126" s="424"/>
      <c r="E126" s="423"/>
      <c r="F126" s="426"/>
      <c r="G126" s="426"/>
      <c r="H126" s="426"/>
      <c r="I126" s="426"/>
      <c r="J126" s="426"/>
      <c r="K126" s="426"/>
      <c r="L126" s="426"/>
      <c r="M126" s="426"/>
      <c r="N126" s="427"/>
      <c r="O126" s="428">
        <f t="shared" si="332"/>
        <v>0</v>
      </c>
      <c r="P126" s="284">
        <f t="shared" si="283"/>
        <v>0</v>
      </c>
      <c r="Q126" s="426"/>
      <c r="R126" s="426"/>
      <c r="S126" s="426"/>
      <c r="T126" s="426"/>
      <c r="U126" s="427"/>
      <c r="V126" s="426"/>
      <c r="W126" s="426"/>
      <c r="X126" s="428">
        <f t="shared" si="271"/>
        <v>0</v>
      </c>
      <c r="Y126" s="284">
        <f t="shared" si="348"/>
        <v>0</v>
      </c>
      <c r="Z126" s="423"/>
      <c r="AA126" s="429"/>
      <c r="AB126" s="430">
        <f>IF(Z126=0,IF(AA126&gt;0,100%,IF(AA126&lt;0,-100%,0)),IF(Z126&lt;0,IF(AA126&gt;0,100%,-AA126/Z126),AA126/Z126))</f>
        <v>0</v>
      </c>
      <c r="AC126" s="425"/>
      <c r="AD126" s="428"/>
      <c r="AE126" s="430">
        <f t="shared" si="285"/>
        <v>0</v>
      </c>
    </row>
    <row r="127" spans="1:31" s="396" customFormat="1">
      <c r="A127" s="1009" t="str">
        <f>目录及填表说明!$D$3</f>
        <v>请填XX地区</v>
      </c>
      <c r="B127" s="1009" t="str">
        <f>目录及填表说明!$D$4</f>
        <v>请填XX项目</v>
      </c>
      <c r="C127" s="1279" t="s">
        <v>892</v>
      </c>
      <c r="D127" s="256">
        <v>1</v>
      </c>
      <c r="E127" s="251" t="s">
        <v>106</v>
      </c>
      <c r="F127" s="431">
        <f t="shared" ref="F127:G127" si="387">SUM(F128:F131)</f>
        <v>0</v>
      </c>
      <c r="G127" s="431">
        <f t="shared" si="387"/>
        <v>0</v>
      </c>
      <c r="H127" s="431">
        <f t="shared" ref="H127:I127" si="388">SUM(H128:H131)</f>
        <v>0</v>
      </c>
      <c r="I127" s="432">
        <f t="shared" si="388"/>
        <v>0</v>
      </c>
      <c r="J127" s="432">
        <f t="shared" ref="J127:N127" si="389">SUM(J128:J131)</f>
        <v>0</v>
      </c>
      <c r="K127" s="432">
        <f t="shared" si="389"/>
        <v>0</v>
      </c>
      <c r="L127" s="432">
        <f t="shared" si="389"/>
        <v>0</v>
      </c>
      <c r="M127" s="432">
        <f t="shared" si="389"/>
        <v>0</v>
      </c>
      <c r="N127" s="432">
        <f t="shared" si="389"/>
        <v>0</v>
      </c>
      <c r="O127" s="407">
        <f t="shared" si="332"/>
        <v>0</v>
      </c>
      <c r="P127" s="282">
        <f t="shared" si="283"/>
        <v>0</v>
      </c>
      <c r="Q127" s="431">
        <f t="shared" ref="Q127" si="390">SUM(Q128:Q131)</f>
        <v>0</v>
      </c>
      <c r="R127" s="432">
        <f t="shared" ref="R127" si="391">SUM(R128:R131)</f>
        <v>0</v>
      </c>
      <c r="S127" s="432">
        <f t="shared" ref="S127:W127" si="392">SUM(S128:S131)</f>
        <v>0</v>
      </c>
      <c r="T127" s="432">
        <f t="shared" si="392"/>
        <v>0</v>
      </c>
      <c r="U127" s="432">
        <f t="shared" si="392"/>
        <v>0</v>
      </c>
      <c r="V127" s="432">
        <f t="shared" si="392"/>
        <v>0</v>
      </c>
      <c r="W127" s="432">
        <f t="shared" si="392"/>
        <v>0</v>
      </c>
      <c r="X127" s="407">
        <f t="shared" si="271"/>
        <v>0</v>
      </c>
      <c r="Y127" s="282">
        <f t="shared" si="348"/>
        <v>0</v>
      </c>
      <c r="Z127" s="405">
        <f>H127+Q127</f>
        <v>0</v>
      </c>
      <c r="AA127" s="407">
        <f>O127+X127</f>
        <v>0</v>
      </c>
      <c r="AB127" s="408">
        <f>IF(Z127=0,IF(AA127&gt;0,100%,IF(AA127&lt;0,-100%,0)),IF(Z127&lt;0,IF(AA127&gt;0,100%,-AA127/Z127),AA127/Z127))</f>
        <v>0</v>
      </c>
      <c r="AC127" s="409"/>
      <c r="AD127" s="407">
        <f>F127+G127+O127+X127</f>
        <v>0</v>
      </c>
      <c r="AE127" s="408">
        <f t="shared" si="285"/>
        <v>0</v>
      </c>
    </row>
    <row r="128" spans="1:31" s="396" customFormat="1" outlineLevel="1">
      <c r="A128" s="1009" t="str">
        <f>目录及填表说明!$D$3</f>
        <v>请填XX地区</v>
      </c>
      <c r="B128" s="1009" t="str">
        <f>目录及填表说明!$D$4</f>
        <v>请填XX项目</v>
      </c>
      <c r="C128" s="1280"/>
      <c r="D128" s="254"/>
      <c r="E128" s="247" t="str">
        <f>E97</f>
        <v>类别1</v>
      </c>
      <c r="F128" s="386"/>
      <c r="G128" s="386"/>
      <c r="H128" s="386"/>
      <c r="I128" s="411"/>
      <c r="J128" s="411"/>
      <c r="K128" s="411"/>
      <c r="L128" s="411"/>
      <c r="M128" s="411"/>
      <c r="N128" s="411"/>
      <c r="O128" s="407">
        <f t="shared" si="332"/>
        <v>0</v>
      </c>
      <c r="P128" s="282">
        <f t="shared" si="283"/>
        <v>0</v>
      </c>
      <c r="Q128" s="412"/>
      <c r="R128" s="413"/>
      <c r="S128" s="413"/>
      <c r="T128" s="413"/>
      <c r="U128" s="413"/>
      <c r="V128" s="413"/>
      <c r="W128" s="413"/>
      <c r="X128" s="407">
        <f t="shared" si="271"/>
        <v>0</v>
      </c>
      <c r="Y128" s="282">
        <f t="shared" si="348"/>
        <v>0</v>
      </c>
      <c r="Z128" s="405">
        <f t="shared" ref="Z128:Z155" si="393">H128+Q128</f>
        <v>0</v>
      </c>
      <c r="AA128" s="407">
        <f t="shared" ref="AA128:AA155" si="394">O128+X128</f>
        <v>0</v>
      </c>
      <c r="AB128" s="408">
        <f t="shared" ref="AB128:AB185" si="395">IF(Z128=0,IF(AA128&gt;0,100%,IF(AA128&lt;0,-100%,0)),IF(Z128&lt;0,IF(AA128&gt;0,100%,-AA128/Z128),AA128/Z128))</f>
        <v>0</v>
      </c>
      <c r="AC128" s="409"/>
      <c r="AD128" s="407">
        <f t="shared" ref="AD128:AD155" si="396">F128+G128+O128+X128</f>
        <v>0</v>
      </c>
      <c r="AE128" s="408">
        <f t="shared" si="285"/>
        <v>0</v>
      </c>
    </row>
    <row r="129" spans="1:31" s="396" customFormat="1" outlineLevel="1">
      <c r="A129" s="1009" t="str">
        <f>目录及填表说明!$D$3</f>
        <v>请填XX地区</v>
      </c>
      <c r="B129" s="1009" t="str">
        <f>目录及填表说明!$D$4</f>
        <v>请填XX项目</v>
      </c>
      <c r="C129" s="1280"/>
      <c r="D129" s="254"/>
      <c r="E129" s="247" t="str">
        <f>E98</f>
        <v>类别2</v>
      </c>
      <c r="F129" s="386"/>
      <c r="G129" s="386"/>
      <c r="H129" s="386"/>
      <c r="I129" s="411"/>
      <c r="J129" s="411"/>
      <c r="K129" s="411"/>
      <c r="L129" s="411"/>
      <c r="M129" s="411"/>
      <c r="N129" s="411"/>
      <c r="O129" s="407">
        <f t="shared" si="332"/>
        <v>0</v>
      </c>
      <c r="P129" s="282">
        <f t="shared" si="283"/>
        <v>0</v>
      </c>
      <c r="Q129" s="412"/>
      <c r="R129" s="413"/>
      <c r="S129" s="413"/>
      <c r="T129" s="413"/>
      <c r="U129" s="413"/>
      <c r="V129" s="413"/>
      <c r="W129" s="413"/>
      <c r="X129" s="407">
        <f t="shared" si="271"/>
        <v>0</v>
      </c>
      <c r="Y129" s="282">
        <f t="shared" si="348"/>
        <v>0</v>
      </c>
      <c r="Z129" s="405">
        <f t="shared" si="393"/>
        <v>0</v>
      </c>
      <c r="AA129" s="407">
        <f t="shared" si="394"/>
        <v>0</v>
      </c>
      <c r="AB129" s="408">
        <f t="shared" si="395"/>
        <v>0</v>
      </c>
      <c r="AC129" s="409"/>
      <c r="AD129" s="407">
        <f t="shared" si="396"/>
        <v>0</v>
      </c>
      <c r="AE129" s="408">
        <f t="shared" si="285"/>
        <v>0</v>
      </c>
    </row>
    <row r="130" spans="1:31" s="396" customFormat="1" outlineLevel="1">
      <c r="A130" s="1009" t="str">
        <f>目录及填表说明!$D$3</f>
        <v>请填XX地区</v>
      </c>
      <c r="B130" s="1009" t="str">
        <f>目录及填表说明!$D$4</f>
        <v>请填XX项目</v>
      </c>
      <c r="C130" s="1280"/>
      <c r="D130" s="254"/>
      <c r="E130" s="249" t="str">
        <f>E99</f>
        <v>类别3</v>
      </c>
      <c r="F130" s="386"/>
      <c r="G130" s="386"/>
      <c r="H130" s="386"/>
      <c r="I130" s="411"/>
      <c r="J130" s="411"/>
      <c r="K130" s="411"/>
      <c r="L130" s="411"/>
      <c r="M130" s="411"/>
      <c r="N130" s="411"/>
      <c r="O130" s="407">
        <f t="shared" si="332"/>
        <v>0</v>
      </c>
      <c r="P130" s="282">
        <f t="shared" si="283"/>
        <v>0</v>
      </c>
      <c r="Q130" s="412"/>
      <c r="R130" s="413"/>
      <c r="S130" s="413"/>
      <c r="T130" s="413"/>
      <c r="U130" s="413"/>
      <c r="V130" s="413"/>
      <c r="W130" s="413"/>
      <c r="X130" s="407">
        <f t="shared" si="271"/>
        <v>0</v>
      </c>
      <c r="Y130" s="282">
        <f t="shared" si="348"/>
        <v>0</v>
      </c>
      <c r="Z130" s="405">
        <f t="shared" si="393"/>
        <v>0</v>
      </c>
      <c r="AA130" s="407">
        <f t="shared" si="394"/>
        <v>0</v>
      </c>
      <c r="AB130" s="408">
        <f t="shared" si="395"/>
        <v>0</v>
      </c>
      <c r="AC130" s="409"/>
      <c r="AD130" s="407">
        <f t="shared" si="396"/>
        <v>0</v>
      </c>
      <c r="AE130" s="408">
        <f t="shared" si="285"/>
        <v>0</v>
      </c>
    </row>
    <row r="131" spans="1:31" s="396" customFormat="1" outlineLevel="1">
      <c r="A131" s="1009" t="str">
        <f>目录及填表说明!$D$3</f>
        <v>请填XX地区</v>
      </c>
      <c r="B131" s="1009" t="str">
        <f>目录及填表说明!$D$4</f>
        <v>请填XX项目</v>
      </c>
      <c r="C131" s="1280"/>
      <c r="D131" s="254"/>
      <c r="E131" s="395" t="str">
        <f>E100</f>
        <v>类别4</v>
      </c>
      <c r="F131" s="386"/>
      <c r="G131" s="386"/>
      <c r="H131" s="386"/>
      <c r="I131" s="411"/>
      <c r="J131" s="411"/>
      <c r="K131" s="411"/>
      <c r="L131" s="411"/>
      <c r="M131" s="411"/>
      <c r="N131" s="411"/>
      <c r="O131" s="407">
        <f t="shared" si="332"/>
        <v>0</v>
      </c>
      <c r="P131" s="282">
        <f t="shared" si="283"/>
        <v>0</v>
      </c>
      <c r="Q131" s="412"/>
      <c r="R131" s="413"/>
      <c r="S131" s="413"/>
      <c r="T131" s="413"/>
      <c r="U131" s="413"/>
      <c r="V131" s="413"/>
      <c r="W131" s="413"/>
      <c r="X131" s="407">
        <f t="shared" si="271"/>
        <v>0</v>
      </c>
      <c r="Y131" s="282">
        <f t="shared" si="348"/>
        <v>0</v>
      </c>
      <c r="Z131" s="405">
        <f t="shared" si="393"/>
        <v>0</v>
      </c>
      <c r="AA131" s="407">
        <f t="shared" si="394"/>
        <v>0</v>
      </c>
      <c r="AB131" s="408">
        <f t="shared" si="395"/>
        <v>0</v>
      </c>
      <c r="AC131" s="409"/>
      <c r="AD131" s="407">
        <f t="shared" si="396"/>
        <v>0</v>
      </c>
      <c r="AE131" s="408">
        <f t="shared" si="285"/>
        <v>0</v>
      </c>
    </row>
    <row r="132" spans="1:31" s="396" customFormat="1">
      <c r="A132" s="1009" t="str">
        <f>目录及填表说明!$D$3</f>
        <v>请填XX地区</v>
      </c>
      <c r="B132" s="1009" t="str">
        <f>目录及填表说明!$D$4</f>
        <v>请填XX项目</v>
      </c>
      <c r="C132" s="1280"/>
      <c r="D132" s="253">
        <v>2</v>
      </c>
      <c r="E132" s="246" t="s">
        <v>107</v>
      </c>
      <c r="F132" s="405">
        <f t="shared" ref="F132:G132" si="397">SUM(F133:F136)</f>
        <v>0</v>
      </c>
      <c r="G132" s="405">
        <f t="shared" si="397"/>
        <v>0</v>
      </c>
      <c r="H132" s="405">
        <f t="shared" ref="H132:I132" si="398">SUM(H133:H136)</f>
        <v>0</v>
      </c>
      <c r="I132" s="406">
        <f t="shared" si="398"/>
        <v>0</v>
      </c>
      <c r="J132" s="406">
        <f t="shared" ref="J132:N132" si="399">SUM(J133:J136)</f>
        <v>0</v>
      </c>
      <c r="K132" s="406">
        <f t="shared" si="399"/>
        <v>0</v>
      </c>
      <c r="L132" s="406">
        <f t="shared" si="399"/>
        <v>0</v>
      </c>
      <c r="M132" s="406">
        <f t="shared" si="399"/>
        <v>0</v>
      </c>
      <c r="N132" s="406">
        <f t="shared" si="399"/>
        <v>0</v>
      </c>
      <c r="O132" s="407">
        <f t="shared" si="332"/>
        <v>0</v>
      </c>
      <c r="P132" s="282">
        <f t="shared" si="283"/>
        <v>0</v>
      </c>
      <c r="Q132" s="405">
        <f t="shared" ref="Q132" si="400">SUM(Q133:Q136)</f>
        <v>0</v>
      </c>
      <c r="R132" s="406">
        <f t="shared" ref="R132" si="401">SUM(R133:R136)</f>
        <v>0</v>
      </c>
      <c r="S132" s="406">
        <f t="shared" ref="S132:W132" si="402">SUM(S133:S136)</f>
        <v>0</v>
      </c>
      <c r="T132" s="406">
        <f t="shared" si="402"/>
        <v>0</v>
      </c>
      <c r="U132" s="406">
        <f t="shared" si="402"/>
        <v>0</v>
      </c>
      <c r="V132" s="406">
        <f t="shared" si="402"/>
        <v>0</v>
      </c>
      <c r="W132" s="406">
        <f t="shared" si="402"/>
        <v>0</v>
      </c>
      <c r="X132" s="407">
        <f t="shared" si="271"/>
        <v>0</v>
      </c>
      <c r="Y132" s="282">
        <f t="shared" si="348"/>
        <v>0</v>
      </c>
      <c r="Z132" s="405">
        <f t="shared" si="393"/>
        <v>0</v>
      </c>
      <c r="AA132" s="407">
        <f t="shared" si="394"/>
        <v>0</v>
      </c>
      <c r="AB132" s="408">
        <f t="shared" si="395"/>
        <v>0</v>
      </c>
      <c r="AC132" s="409"/>
      <c r="AD132" s="407">
        <f t="shared" si="396"/>
        <v>0</v>
      </c>
      <c r="AE132" s="408">
        <f t="shared" si="285"/>
        <v>0</v>
      </c>
    </row>
    <row r="133" spans="1:31" s="396" customFormat="1" outlineLevel="1">
      <c r="A133" s="1009" t="str">
        <f>目录及填表说明!$D$3</f>
        <v>请填XX地区</v>
      </c>
      <c r="B133" s="1009" t="str">
        <f>目录及填表说明!$D$4</f>
        <v>请填XX项目</v>
      </c>
      <c r="C133" s="1280"/>
      <c r="D133" s="254"/>
      <c r="E133" s="247" t="str">
        <f>E102</f>
        <v>类别1</v>
      </c>
      <c r="F133" s="386"/>
      <c r="G133" s="386"/>
      <c r="H133" s="386"/>
      <c r="I133" s="411"/>
      <c r="J133" s="411"/>
      <c r="K133" s="411"/>
      <c r="L133" s="411"/>
      <c r="M133" s="411"/>
      <c r="N133" s="411"/>
      <c r="O133" s="407">
        <f t="shared" si="332"/>
        <v>0</v>
      </c>
      <c r="P133" s="282">
        <f t="shared" si="283"/>
        <v>0</v>
      </c>
      <c r="Q133" s="412"/>
      <c r="R133" s="413"/>
      <c r="S133" s="413"/>
      <c r="T133" s="413"/>
      <c r="U133" s="413"/>
      <c r="V133" s="413"/>
      <c r="W133" s="413"/>
      <c r="X133" s="407">
        <f t="shared" si="271"/>
        <v>0</v>
      </c>
      <c r="Y133" s="282">
        <f t="shared" si="348"/>
        <v>0</v>
      </c>
      <c r="Z133" s="405">
        <f t="shared" si="393"/>
        <v>0</v>
      </c>
      <c r="AA133" s="407">
        <f t="shared" si="394"/>
        <v>0</v>
      </c>
      <c r="AB133" s="408">
        <f t="shared" si="395"/>
        <v>0</v>
      </c>
      <c r="AC133" s="409"/>
      <c r="AD133" s="407">
        <f t="shared" si="396"/>
        <v>0</v>
      </c>
      <c r="AE133" s="408">
        <f t="shared" si="285"/>
        <v>0</v>
      </c>
    </row>
    <row r="134" spans="1:31" s="396" customFormat="1" outlineLevel="1">
      <c r="A134" s="1009" t="str">
        <f>目录及填表说明!$D$3</f>
        <v>请填XX地区</v>
      </c>
      <c r="B134" s="1009" t="str">
        <f>目录及填表说明!$D$4</f>
        <v>请填XX项目</v>
      </c>
      <c r="C134" s="1280"/>
      <c r="D134" s="254"/>
      <c r="E134" s="247" t="str">
        <f>E103</f>
        <v>类别2</v>
      </c>
      <c r="F134" s="386"/>
      <c r="G134" s="386"/>
      <c r="H134" s="386"/>
      <c r="I134" s="411"/>
      <c r="J134" s="411"/>
      <c r="K134" s="411"/>
      <c r="L134" s="411"/>
      <c r="M134" s="411"/>
      <c r="N134" s="411"/>
      <c r="O134" s="407">
        <f t="shared" si="332"/>
        <v>0</v>
      </c>
      <c r="P134" s="282">
        <f t="shared" si="283"/>
        <v>0</v>
      </c>
      <c r="Q134" s="412"/>
      <c r="R134" s="413"/>
      <c r="S134" s="413"/>
      <c r="T134" s="413"/>
      <c r="U134" s="413"/>
      <c r="V134" s="413"/>
      <c r="W134" s="413"/>
      <c r="X134" s="407">
        <f t="shared" ref="X134:X155" si="403">SUM(R134:W134)</f>
        <v>0</v>
      </c>
      <c r="Y134" s="282">
        <f t="shared" si="348"/>
        <v>0</v>
      </c>
      <c r="Z134" s="405">
        <f t="shared" si="393"/>
        <v>0</v>
      </c>
      <c r="AA134" s="407">
        <f t="shared" si="394"/>
        <v>0</v>
      </c>
      <c r="AB134" s="408">
        <f t="shared" si="395"/>
        <v>0</v>
      </c>
      <c r="AC134" s="409"/>
      <c r="AD134" s="407">
        <f t="shared" si="396"/>
        <v>0</v>
      </c>
      <c r="AE134" s="408">
        <f t="shared" si="285"/>
        <v>0</v>
      </c>
    </row>
    <row r="135" spans="1:31" s="396" customFormat="1" outlineLevel="1">
      <c r="A135" s="1009" t="str">
        <f>目录及填表说明!$D$3</f>
        <v>请填XX地区</v>
      </c>
      <c r="B135" s="1009" t="str">
        <f>目录及填表说明!$D$4</f>
        <v>请填XX项目</v>
      </c>
      <c r="C135" s="1280"/>
      <c r="D135" s="254"/>
      <c r="E135" s="249" t="str">
        <f>E104</f>
        <v>类别3</v>
      </c>
      <c r="F135" s="386"/>
      <c r="G135" s="386"/>
      <c r="H135" s="386"/>
      <c r="I135" s="411"/>
      <c r="J135" s="411"/>
      <c r="K135" s="411"/>
      <c r="L135" s="411"/>
      <c r="M135" s="411"/>
      <c r="N135" s="411"/>
      <c r="O135" s="407">
        <f t="shared" si="332"/>
        <v>0</v>
      </c>
      <c r="P135" s="282">
        <f t="shared" si="283"/>
        <v>0</v>
      </c>
      <c r="Q135" s="412"/>
      <c r="R135" s="413"/>
      <c r="S135" s="413"/>
      <c r="T135" s="413"/>
      <c r="U135" s="413"/>
      <c r="V135" s="413"/>
      <c r="W135" s="413"/>
      <c r="X135" s="407">
        <f t="shared" si="403"/>
        <v>0</v>
      </c>
      <c r="Y135" s="282">
        <f t="shared" si="348"/>
        <v>0</v>
      </c>
      <c r="Z135" s="405">
        <f t="shared" si="393"/>
        <v>0</v>
      </c>
      <c r="AA135" s="407">
        <f t="shared" si="394"/>
        <v>0</v>
      </c>
      <c r="AB135" s="408">
        <f t="shared" si="395"/>
        <v>0</v>
      </c>
      <c r="AC135" s="409"/>
      <c r="AD135" s="407">
        <f t="shared" si="396"/>
        <v>0</v>
      </c>
      <c r="AE135" s="408">
        <f t="shared" si="285"/>
        <v>0</v>
      </c>
    </row>
    <row r="136" spans="1:31" s="396" customFormat="1" outlineLevel="1">
      <c r="A136" s="1009" t="str">
        <f>目录及填表说明!$D$3</f>
        <v>请填XX地区</v>
      </c>
      <c r="B136" s="1009" t="str">
        <f>目录及填表说明!$D$4</f>
        <v>请填XX项目</v>
      </c>
      <c r="C136" s="1280"/>
      <c r="D136" s="254"/>
      <c r="E136" s="395" t="str">
        <f>E105</f>
        <v>类别4</v>
      </c>
      <c r="F136" s="386"/>
      <c r="G136" s="386"/>
      <c r="H136" s="386"/>
      <c r="I136" s="411"/>
      <c r="J136" s="411"/>
      <c r="K136" s="411"/>
      <c r="L136" s="411"/>
      <c r="M136" s="411"/>
      <c r="N136" s="411"/>
      <c r="O136" s="407">
        <f t="shared" si="332"/>
        <v>0</v>
      </c>
      <c r="P136" s="282">
        <f t="shared" si="283"/>
        <v>0</v>
      </c>
      <c r="Q136" s="412"/>
      <c r="R136" s="413"/>
      <c r="S136" s="413"/>
      <c r="T136" s="413"/>
      <c r="U136" s="413"/>
      <c r="V136" s="413"/>
      <c r="W136" s="413"/>
      <c r="X136" s="407">
        <f t="shared" si="403"/>
        <v>0</v>
      </c>
      <c r="Y136" s="282">
        <f t="shared" si="348"/>
        <v>0</v>
      </c>
      <c r="Z136" s="405">
        <f t="shared" si="393"/>
        <v>0</v>
      </c>
      <c r="AA136" s="407">
        <f t="shared" si="394"/>
        <v>0</v>
      </c>
      <c r="AB136" s="408">
        <f t="shared" si="395"/>
        <v>0</v>
      </c>
      <c r="AC136" s="409"/>
      <c r="AD136" s="407">
        <f t="shared" si="396"/>
        <v>0</v>
      </c>
      <c r="AE136" s="408">
        <f t="shared" si="285"/>
        <v>0</v>
      </c>
    </row>
    <row r="137" spans="1:31" s="396" customFormat="1">
      <c r="A137" s="1009" t="str">
        <f>目录及填表说明!$D$3</f>
        <v>请填XX地区</v>
      </c>
      <c r="B137" s="1009" t="str">
        <f>目录及填表说明!$D$4</f>
        <v>请填XX项目</v>
      </c>
      <c r="C137" s="1280"/>
      <c r="D137" s="253">
        <v>3</v>
      </c>
      <c r="E137" s="246" t="s">
        <v>108</v>
      </c>
      <c r="F137" s="405">
        <f t="shared" ref="F137:G137" si="404">SUM(F138:F141)</f>
        <v>0</v>
      </c>
      <c r="G137" s="405">
        <f t="shared" si="404"/>
        <v>0</v>
      </c>
      <c r="H137" s="405">
        <f t="shared" ref="H137:I137" si="405">SUM(H138:H141)</f>
        <v>0</v>
      </c>
      <c r="I137" s="406">
        <f t="shared" si="405"/>
        <v>0</v>
      </c>
      <c r="J137" s="406">
        <f t="shared" ref="J137:N137" si="406">SUM(J138:J141)</f>
        <v>0</v>
      </c>
      <c r="K137" s="406">
        <f t="shared" si="406"/>
        <v>0</v>
      </c>
      <c r="L137" s="406">
        <f t="shared" si="406"/>
        <v>0</v>
      </c>
      <c r="M137" s="406">
        <f t="shared" si="406"/>
        <v>0</v>
      </c>
      <c r="N137" s="406">
        <f t="shared" si="406"/>
        <v>0</v>
      </c>
      <c r="O137" s="407">
        <f t="shared" si="332"/>
        <v>0</v>
      </c>
      <c r="P137" s="282">
        <f t="shared" si="283"/>
        <v>0</v>
      </c>
      <c r="Q137" s="405">
        <f t="shared" ref="Q137" si="407">SUM(Q138:Q141)</f>
        <v>0</v>
      </c>
      <c r="R137" s="406">
        <f t="shared" ref="R137" si="408">SUM(R138:R141)</f>
        <v>0</v>
      </c>
      <c r="S137" s="406">
        <f t="shared" ref="S137:W137" si="409">SUM(S138:S141)</f>
        <v>0</v>
      </c>
      <c r="T137" s="406">
        <f t="shared" si="409"/>
        <v>0</v>
      </c>
      <c r="U137" s="406">
        <f t="shared" si="409"/>
        <v>0</v>
      </c>
      <c r="V137" s="406">
        <f t="shared" si="409"/>
        <v>0</v>
      </c>
      <c r="W137" s="406">
        <f t="shared" si="409"/>
        <v>0</v>
      </c>
      <c r="X137" s="407">
        <f t="shared" si="403"/>
        <v>0</v>
      </c>
      <c r="Y137" s="282">
        <f t="shared" si="348"/>
        <v>0</v>
      </c>
      <c r="Z137" s="405">
        <f t="shared" si="393"/>
        <v>0</v>
      </c>
      <c r="AA137" s="407">
        <f t="shared" si="394"/>
        <v>0</v>
      </c>
      <c r="AB137" s="408">
        <f t="shared" si="395"/>
        <v>0</v>
      </c>
      <c r="AC137" s="409"/>
      <c r="AD137" s="407">
        <f t="shared" si="396"/>
        <v>0</v>
      </c>
      <c r="AE137" s="408">
        <f t="shared" si="285"/>
        <v>0</v>
      </c>
    </row>
    <row r="138" spans="1:31" s="396" customFormat="1" outlineLevel="1">
      <c r="A138" s="1009" t="str">
        <f>目录及填表说明!$D$3</f>
        <v>请填XX地区</v>
      </c>
      <c r="B138" s="1009" t="str">
        <f>目录及填表说明!$D$4</f>
        <v>请填XX项目</v>
      </c>
      <c r="C138" s="1280"/>
      <c r="D138" s="254"/>
      <c r="E138" s="247" t="str">
        <f>E107</f>
        <v>类别1</v>
      </c>
      <c r="F138" s="386"/>
      <c r="G138" s="386"/>
      <c r="H138" s="386"/>
      <c r="I138" s="411"/>
      <c r="J138" s="411"/>
      <c r="K138" s="411"/>
      <c r="L138" s="411"/>
      <c r="M138" s="411"/>
      <c r="N138" s="411"/>
      <c r="O138" s="407">
        <f t="shared" si="332"/>
        <v>0</v>
      </c>
      <c r="P138" s="282">
        <f t="shared" si="283"/>
        <v>0</v>
      </c>
      <c r="Q138" s="412"/>
      <c r="R138" s="413"/>
      <c r="S138" s="413"/>
      <c r="T138" s="413"/>
      <c r="U138" s="413"/>
      <c r="V138" s="413"/>
      <c r="W138" s="413"/>
      <c r="X138" s="407">
        <f t="shared" si="403"/>
        <v>0</v>
      </c>
      <c r="Y138" s="282">
        <f t="shared" si="348"/>
        <v>0</v>
      </c>
      <c r="Z138" s="405">
        <f t="shared" si="393"/>
        <v>0</v>
      </c>
      <c r="AA138" s="407">
        <f t="shared" si="394"/>
        <v>0</v>
      </c>
      <c r="AB138" s="408">
        <f t="shared" si="395"/>
        <v>0</v>
      </c>
      <c r="AC138" s="409"/>
      <c r="AD138" s="407">
        <f t="shared" si="396"/>
        <v>0</v>
      </c>
      <c r="AE138" s="408">
        <f t="shared" si="285"/>
        <v>0</v>
      </c>
    </row>
    <row r="139" spans="1:31" s="396" customFormat="1" outlineLevel="1">
      <c r="A139" s="1009" t="str">
        <f>目录及填表说明!$D$3</f>
        <v>请填XX地区</v>
      </c>
      <c r="B139" s="1009" t="str">
        <f>目录及填表说明!$D$4</f>
        <v>请填XX项目</v>
      </c>
      <c r="C139" s="1280"/>
      <c r="D139" s="254"/>
      <c r="E139" s="247" t="str">
        <f>E108</f>
        <v>类别2</v>
      </c>
      <c r="F139" s="386"/>
      <c r="G139" s="386"/>
      <c r="H139" s="386"/>
      <c r="I139" s="411"/>
      <c r="J139" s="411"/>
      <c r="K139" s="411"/>
      <c r="L139" s="411"/>
      <c r="M139" s="411"/>
      <c r="N139" s="411"/>
      <c r="O139" s="407">
        <f t="shared" si="332"/>
        <v>0</v>
      </c>
      <c r="P139" s="282">
        <f t="shared" si="283"/>
        <v>0</v>
      </c>
      <c r="Q139" s="412"/>
      <c r="R139" s="413"/>
      <c r="S139" s="413"/>
      <c r="T139" s="413"/>
      <c r="U139" s="413"/>
      <c r="V139" s="413"/>
      <c r="W139" s="413"/>
      <c r="X139" s="407">
        <f t="shared" si="403"/>
        <v>0</v>
      </c>
      <c r="Y139" s="282">
        <f t="shared" si="348"/>
        <v>0</v>
      </c>
      <c r="Z139" s="405">
        <f t="shared" si="393"/>
        <v>0</v>
      </c>
      <c r="AA139" s="407">
        <f t="shared" si="394"/>
        <v>0</v>
      </c>
      <c r="AB139" s="408">
        <f t="shared" si="395"/>
        <v>0</v>
      </c>
      <c r="AC139" s="409"/>
      <c r="AD139" s="407">
        <f t="shared" si="396"/>
        <v>0</v>
      </c>
      <c r="AE139" s="408">
        <f t="shared" si="285"/>
        <v>0</v>
      </c>
    </row>
    <row r="140" spans="1:31" s="396" customFormat="1" outlineLevel="1">
      <c r="A140" s="1009" t="str">
        <f>目录及填表说明!$D$3</f>
        <v>请填XX地区</v>
      </c>
      <c r="B140" s="1009" t="str">
        <f>目录及填表说明!$D$4</f>
        <v>请填XX项目</v>
      </c>
      <c r="C140" s="1280"/>
      <c r="D140" s="254"/>
      <c r="E140" s="249" t="str">
        <f>E109</f>
        <v>类别3</v>
      </c>
      <c r="F140" s="386"/>
      <c r="G140" s="386"/>
      <c r="H140" s="386"/>
      <c r="I140" s="411"/>
      <c r="J140" s="411"/>
      <c r="K140" s="411"/>
      <c r="L140" s="411"/>
      <c r="M140" s="411"/>
      <c r="N140" s="411"/>
      <c r="O140" s="407">
        <f t="shared" si="332"/>
        <v>0</v>
      </c>
      <c r="P140" s="282">
        <f t="shared" si="283"/>
        <v>0</v>
      </c>
      <c r="Q140" s="412"/>
      <c r="R140" s="413"/>
      <c r="S140" s="413"/>
      <c r="T140" s="413"/>
      <c r="U140" s="413"/>
      <c r="V140" s="413"/>
      <c r="W140" s="413"/>
      <c r="X140" s="407">
        <f t="shared" si="403"/>
        <v>0</v>
      </c>
      <c r="Y140" s="282">
        <f t="shared" si="348"/>
        <v>0</v>
      </c>
      <c r="Z140" s="405">
        <f t="shared" si="393"/>
        <v>0</v>
      </c>
      <c r="AA140" s="407">
        <f t="shared" si="394"/>
        <v>0</v>
      </c>
      <c r="AB140" s="408">
        <f t="shared" si="395"/>
        <v>0</v>
      </c>
      <c r="AC140" s="409"/>
      <c r="AD140" s="407">
        <f t="shared" si="396"/>
        <v>0</v>
      </c>
      <c r="AE140" s="408">
        <f t="shared" si="285"/>
        <v>0</v>
      </c>
    </row>
    <row r="141" spans="1:31" s="396" customFormat="1" outlineLevel="1">
      <c r="A141" s="1009" t="str">
        <f>目录及填表说明!$D$3</f>
        <v>请填XX地区</v>
      </c>
      <c r="B141" s="1009" t="str">
        <f>目录及填表说明!$D$4</f>
        <v>请填XX项目</v>
      </c>
      <c r="C141" s="1280"/>
      <c r="D141" s="254"/>
      <c r="E141" s="395" t="str">
        <f>E110</f>
        <v>类别4</v>
      </c>
      <c r="F141" s="386"/>
      <c r="G141" s="386"/>
      <c r="H141" s="386"/>
      <c r="I141" s="411"/>
      <c r="J141" s="411"/>
      <c r="K141" s="411"/>
      <c r="L141" s="411"/>
      <c r="M141" s="411"/>
      <c r="N141" s="411"/>
      <c r="O141" s="407">
        <f t="shared" si="332"/>
        <v>0</v>
      </c>
      <c r="P141" s="282">
        <f t="shared" si="283"/>
        <v>0</v>
      </c>
      <c r="Q141" s="412"/>
      <c r="R141" s="413"/>
      <c r="S141" s="413"/>
      <c r="T141" s="413"/>
      <c r="U141" s="413"/>
      <c r="V141" s="413"/>
      <c r="W141" s="413"/>
      <c r="X141" s="407">
        <f t="shared" si="403"/>
        <v>0</v>
      </c>
      <c r="Y141" s="282">
        <f t="shared" si="348"/>
        <v>0</v>
      </c>
      <c r="Z141" s="405">
        <f t="shared" si="393"/>
        <v>0</v>
      </c>
      <c r="AA141" s="407">
        <f t="shared" si="394"/>
        <v>0</v>
      </c>
      <c r="AB141" s="408">
        <f t="shared" si="395"/>
        <v>0</v>
      </c>
      <c r="AC141" s="409"/>
      <c r="AD141" s="407">
        <f t="shared" si="396"/>
        <v>0</v>
      </c>
      <c r="AE141" s="408">
        <f t="shared" si="285"/>
        <v>0</v>
      </c>
    </row>
    <row r="142" spans="1:31" s="396" customFormat="1">
      <c r="A142" s="1009" t="str">
        <f>目录及填表说明!$D$3</f>
        <v>请填XX地区</v>
      </c>
      <c r="B142" s="1009" t="str">
        <f>目录及填表说明!$D$4</f>
        <v>请填XX项目</v>
      </c>
      <c r="C142" s="1280"/>
      <c r="D142" s="253">
        <v>4</v>
      </c>
      <c r="E142" s="246" t="s">
        <v>109</v>
      </c>
      <c r="F142" s="405">
        <f t="shared" ref="F142:G142" si="410">SUM(F143:F146)</f>
        <v>0</v>
      </c>
      <c r="G142" s="405">
        <f t="shared" si="410"/>
        <v>0</v>
      </c>
      <c r="H142" s="405">
        <f t="shared" ref="H142:I142" si="411">SUM(H143:H146)</f>
        <v>0</v>
      </c>
      <c r="I142" s="406">
        <f t="shared" si="411"/>
        <v>0</v>
      </c>
      <c r="J142" s="406">
        <f t="shared" ref="J142:N142" si="412">SUM(J143:J146)</f>
        <v>0</v>
      </c>
      <c r="K142" s="406">
        <f t="shared" si="412"/>
        <v>0</v>
      </c>
      <c r="L142" s="406">
        <f t="shared" si="412"/>
        <v>0</v>
      </c>
      <c r="M142" s="406">
        <f t="shared" si="412"/>
        <v>0</v>
      </c>
      <c r="N142" s="406">
        <f t="shared" si="412"/>
        <v>0</v>
      </c>
      <c r="O142" s="407">
        <f t="shared" si="332"/>
        <v>0</v>
      </c>
      <c r="P142" s="282">
        <f t="shared" si="283"/>
        <v>0</v>
      </c>
      <c r="Q142" s="405">
        <f t="shared" ref="Q142" si="413">SUM(Q143:Q146)</f>
        <v>0</v>
      </c>
      <c r="R142" s="406">
        <f t="shared" ref="R142" si="414">SUM(R143:R146)</f>
        <v>0</v>
      </c>
      <c r="S142" s="406">
        <f t="shared" ref="S142:W142" si="415">SUM(S143:S146)</f>
        <v>0</v>
      </c>
      <c r="T142" s="406">
        <f t="shared" si="415"/>
        <v>0</v>
      </c>
      <c r="U142" s="406">
        <f t="shared" si="415"/>
        <v>0</v>
      </c>
      <c r="V142" s="406">
        <f t="shared" si="415"/>
        <v>0</v>
      </c>
      <c r="W142" s="406">
        <f t="shared" si="415"/>
        <v>0</v>
      </c>
      <c r="X142" s="407">
        <f t="shared" si="403"/>
        <v>0</v>
      </c>
      <c r="Y142" s="282">
        <f t="shared" si="348"/>
        <v>0</v>
      </c>
      <c r="Z142" s="405">
        <f t="shared" si="393"/>
        <v>0</v>
      </c>
      <c r="AA142" s="407">
        <f t="shared" si="394"/>
        <v>0</v>
      </c>
      <c r="AB142" s="408">
        <f t="shared" si="395"/>
        <v>0</v>
      </c>
      <c r="AC142" s="409"/>
      <c r="AD142" s="407">
        <f t="shared" si="396"/>
        <v>0</v>
      </c>
      <c r="AE142" s="408">
        <f t="shared" si="285"/>
        <v>0</v>
      </c>
    </row>
    <row r="143" spans="1:31" s="396" customFormat="1" outlineLevel="1">
      <c r="A143" s="1009" t="str">
        <f>目录及填表说明!$D$3</f>
        <v>请填XX地区</v>
      </c>
      <c r="B143" s="1009" t="str">
        <f>目录及填表说明!$D$4</f>
        <v>请填XX项目</v>
      </c>
      <c r="C143" s="1280"/>
      <c r="D143" s="254"/>
      <c r="E143" s="247" t="str">
        <f>E112</f>
        <v>类别1</v>
      </c>
      <c r="F143" s="386"/>
      <c r="G143" s="386"/>
      <c r="H143" s="386"/>
      <c r="I143" s="411"/>
      <c r="J143" s="411"/>
      <c r="K143" s="411"/>
      <c r="L143" s="411"/>
      <c r="M143" s="411"/>
      <c r="N143" s="411"/>
      <c r="O143" s="407">
        <f t="shared" ref="O143:O155" si="416">SUM(I143:N143)</f>
        <v>0</v>
      </c>
      <c r="P143" s="282">
        <f t="shared" ref="P143:P185" si="417">IF(H143=0,IF(O143&gt;0,100%,IF(O143&lt;0,-100%,0)),IF(H143&lt;0,IF(O143&gt;0,100%,-O143/H143),O143/H143))</f>
        <v>0</v>
      </c>
      <c r="Q143" s="412"/>
      <c r="R143" s="413"/>
      <c r="S143" s="413"/>
      <c r="T143" s="413"/>
      <c r="U143" s="413"/>
      <c r="V143" s="413"/>
      <c r="W143" s="413"/>
      <c r="X143" s="407">
        <f t="shared" si="403"/>
        <v>0</v>
      </c>
      <c r="Y143" s="282">
        <f t="shared" ref="Y143:Y185" si="418">IF(Q143=0,IF(X143&gt;0,100%,IF(X143&lt;0,-100%,0)),IF(Q143&lt;0,IF(X143&gt;0,100%,-X143/Q143),X143/Q143))</f>
        <v>0</v>
      </c>
      <c r="Z143" s="405">
        <f t="shared" si="393"/>
        <v>0</v>
      </c>
      <c r="AA143" s="407">
        <f t="shared" si="394"/>
        <v>0</v>
      </c>
      <c r="AB143" s="408">
        <f t="shared" si="395"/>
        <v>0</v>
      </c>
      <c r="AC143" s="409"/>
      <c r="AD143" s="407">
        <f t="shared" si="396"/>
        <v>0</v>
      </c>
      <c r="AE143" s="408">
        <f t="shared" ref="AE143:AE186" si="419">IF(AC143=0,IF(AD143&gt;0,100%,IF(AD143&lt;0,-100%,0)),IF(AC143&lt;0,IF(AD143&gt;0,100%,-AD143/AC143),AD143/AC143))</f>
        <v>0</v>
      </c>
    </row>
    <row r="144" spans="1:31" s="396" customFormat="1" outlineLevel="1">
      <c r="A144" s="1009" t="str">
        <f>目录及填表说明!$D$3</f>
        <v>请填XX地区</v>
      </c>
      <c r="B144" s="1009" t="str">
        <f>目录及填表说明!$D$4</f>
        <v>请填XX项目</v>
      </c>
      <c r="C144" s="1280"/>
      <c r="D144" s="254"/>
      <c r="E144" s="247" t="str">
        <f>E113</f>
        <v>类别2</v>
      </c>
      <c r="F144" s="386"/>
      <c r="G144" s="386"/>
      <c r="H144" s="386"/>
      <c r="I144" s="411"/>
      <c r="J144" s="411"/>
      <c r="K144" s="411"/>
      <c r="L144" s="411"/>
      <c r="M144" s="411"/>
      <c r="N144" s="411"/>
      <c r="O144" s="407">
        <f t="shared" si="416"/>
        <v>0</v>
      </c>
      <c r="P144" s="282">
        <f t="shared" si="417"/>
        <v>0</v>
      </c>
      <c r="Q144" s="412"/>
      <c r="R144" s="413"/>
      <c r="S144" s="413"/>
      <c r="T144" s="413"/>
      <c r="U144" s="413"/>
      <c r="V144" s="413"/>
      <c r="W144" s="413"/>
      <c r="X144" s="407">
        <f t="shared" si="403"/>
        <v>0</v>
      </c>
      <c r="Y144" s="282">
        <f t="shared" si="418"/>
        <v>0</v>
      </c>
      <c r="Z144" s="405">
        <f t="shared" si="393"/>
        <v>0</v>
      </c>
      <c r="AA144" s="407">
        <f t="shared" si="394"/>
        <v>0</v>
      </c>
      <c r="AB144" s="408">
        <f t="shared" si="395"/>
        <v>0</v>
      </c>
      <c r="AC144" s="409"/>
      <c r="AD144" s="407">
        <f t="shared" si="396"/>
        <v>0</v>
      </c>
      <c r="AE144" s="408">
        <f t="shared" si="419"/>
        <v>0</v>
      </c>
    </row>
    <row r="145" spans="1:31" s="396" customFormat="1" outlineLevel="1">
      <c r="A145" s="1009" t="str">
        <f>目录及填表说明!$D$3</f>
        <v>请填XX地区</v>
      </c>
      <c r="B145" s="1009" t="str">
        <f>目录及填表说明!$D$4</f>
        <v>请填XX项目</v>
      </c>
      <c r="C145" s="1280"/>
      <c r="D145" s="254"/>
      <c r="E145" s="249" t="str">
        <f>E114</f>
        <v>类别3</v>
      </c>
      <c r="F145" s="386"/>
      <c r="G145" s="386"/>
      <c r="H145" s="386"/>
      <c r="I145" s="411"/>
      <c r="J145" s="411"/>
      <c r="K145" s="411"/>
      <c r="L145" s="411"/>
      <c r="M145" s="411"/>
      <c r="N145" s="411"/>
      <c r="O145" s="407">
        <f t="shared" si="416"/>
        <v>0</v>
      </c>
      <c r="P145" s="282">
        <f t="shared" si="417"/>
        <v>0</v>
      </c>
      <c r="Q145" s="412"/>
      <c r="R145" s="413"/>
      <c r="S145" s="413"/>
      <c r="T145" s="413"/>
      <c r="U145" s="413"/>
      <c r="V145" s="413"/>
      <c r="W145" s="413"/>
      <c r="X145" s="407">
        <f t="shared" si="403"/>
        <v>0</v>
      </c>
      <c r="Y145" s="282">
        <f t="shared" si="418"/>
        <v>0</v>
      </c>
      <c r="Z145" s="405">
        <f t="shared" si="393"/>
        <v>0</v>
      </c>
      <c r="AA145" s="407">
        <f t="shared" si="394"/>
        <v>0</v>
      </c>
      <c r="AB145" s="408">
        <f t="shared" si="395"/>
        <v>0</v>
      </c>
      <c r="AC145" s="409"/>
      <c r="AD145" s="407">
        <f t="shared" si="396"/>
        <v>0</v>
      </c>
      <c r="AE145" s="408">
        <f t="shared" si="419"/>
        <v>0</v>
      </c>
    </row>
    <row r="146" spans="1:31" s="396" customFormat="1" outlineLevel="1">
      <c r="A146" s="1009" t="str">
        <f>目录及填表说明!$D$3</f>
        <v>请填XX地区</v>
      </c>
      <c r="B146" s="1009" t="str">
        <f>目录及填表说明!$D$4</f>
        <v>请填XX项目</v>
      </c>
      <c r="C146" s="1280"/>
      <c r="D146" s="254"/>
      <c r="E146" s="395" t="str">
        <f>E115</f>
        <v>类别4</v>
      </c>
      <c r="F146" s="386"/>
      <c r="G146" s="386"/>
      <c r="H146" s="386"/>
      <c r="I146" s="411"/>
      <c r="J146" s="411"/>
      <c r="K146" s="411"/>
      <c r="L146" s="411"/>
      <c r="M146" s="411"/>
      <c r="N146" s="411"/>
      <c r="O146" s="407">
        <f t="shared" si="416"/>
        <v>0</v>
      </c>
      <c r="P146" s="282">
        <f t="shared" si="417"/>
        <v>0</v>
      </c>
      <c r="Q146" s="412"/>
      <c r="R146" s="413"/>
      <c r="S146" s="413"/>
      <c r="T146" s="413"/>
      <c r="U146" s="413"/>
      <c r="V146" s="413"/>
      <c r="W146" s="413"/>
      <c r="X146" s="407">
        <f t="shared" si="403"/>
        <v>0</v>
      </c>
      <c r="Y146" s="282">
        <f t="shared" si="418"/>
        <v>0</v>
      </c>
      <c r="Z146" s="405">
        <f t="shared" si="393"/>
        <v>0</v>
      </c>
      <c r="AA146" s="407">
        <f t="shared" si="394"/>
        <v>0</v>
      </c>
      <c r="AB146" s="408">
        <f t="shared" si="395"/>
        <v>0</v>
      </c>
      <c r="AC146" s="409"/>
      <c r="AD146" s="407">
        <f t="shared" si="396"/>
        <v>0</v>
      </c>
      <c r="AE146" s="408">
        <f t="shared" si="419"/>
        <v>0</v>
      </c>
    </row>
    <row r="147" spans="1:31" s="396" customFormat="1">
      <c r="A147" s="1009" t="str">
        <f>目录及填表说明!$D$3</f>
        <v>请填XX地区</v>
      </c>
      <c r="B147" s="1009" t="str">
        <f>目录及填表说明!$D$4</f>
        <v>请填XX项目</v>
      </c>
      <c r="C147" s="1280"/>
      <c r="D147" s="253">
        <v>5</v>
      </c>
      <c r="E147" s="246" t="s">
        <v>110</v>
      </c>
      <c r="F147" s="405">
        <f t="shared" ref="F147:G147" si="420">SUM(F148:F151)</f>
        <v>0</v>
      </c>
      <c r="G147" s="405">
        <f t="shared" si="420"/>
        <v>0</v>
      </c>
      <c r="H147" s="405">
        <f t="shared" ref="H147:I147" si="421">SUM(H148:H151)</f>
        <v>0</v>
      </c>
      <c r="I147" s="406">
        <f t="shared" si="421"/>
        <v>0</v>
      </c>
      <c r="J147" s="406">
        <f t="shared" ref="J147:N147" si="422">SUM(J148:J151)</f>
        <v>0</v>
      </c>
      <c r="K147" s="406">
        <f t="shared" si="422"/>
        <v>0</v>
      </c>
      <c r="L147" s="406">
        <f t="shared" si="422"/>
        <v>0</v>
      </c>
      <c r="M147" s="406">
        <f t="shared" si="422"/>
        <v>0</v>
      </c>
      <c r="N147" s="406">
        <f t="shared" si="422"/>
        <v>0</v>
      </c>
      <c r="O147" s="407">
        <f t="shared" si="416"/>
        <v>0</v>
      </c>
      <c r="P147" s="282">
        <f t="shared" si="417"/>
        <v>0</v>
      </c>
      <c r="Q147" s="405">
        <f t="shared" ref="Q147" si="423">SUM(Q148:Q151)</f>
        <v>0</v>
      </c>
      <c r="R147" s="406">
        <f t="shared" ref="R147" si="424">SUM(R148:R151)</f>
        <v>0</v>
      </c>
      <c r="S147" s="406">
        <f t="shared" ref="S147:W147" si="425">SUM(S148:S151)</f>
        <v>0</v>
      </c>
      <c r="T147" s="406">
        <f t="shared" si="425"/>
        <v>0</v>
      </c>
      <c r="U147" s="406">
        <f t="shared" si="425"/>
        <v>0</v>
      </c>
      <c r="V147" s="406">
        <f t="shared" si="425"/>
        <v>0</v>
      </c>
      <c r="W147" s="406">
        <f t="shared" si="425"/>
        <v>0</v>
      </c>
      <c r="X147" s="407">
        <f t="shared" si="403"/>
        <v>0</v>
      </c>
      <c r="Y147" s="282">
        <f t="shared" si="418"/>
        <v>0</v>
      </c>
      <c r="Z147" s="405">
        <f t="shared" si="393"/>
        <v>0</v>
      </c>
      <c r="AA147" s="407">
        <f t="shared" si="394"/>
        <v>0</v>
      </c>
      <c r="AB147" s="408">
        <f t="shared" si="395"/>
        <v>0</v>
      </c>
      <c r="AC147" s="409"/>
      <c r="AD147" s="407">
        <f t="shared" si="396"/>
        <v>0</v>
      </c>
      <c r="AE147" s="408">
        <f t="shared" si="419"/>
        <v>0</v>
      </c>
    </row>
    <row r="148" spans="1:31" s="396" customFormat="1" outlineLevel="1">
      <c r="A148" s="1009" t="str">
        <f>目录及填表说明!$D$3</f>
        <v>请填XX地区</v>
      </c>
      <c r="B148" s="1009" t="str">
        <f>目录及填表说明!$D$4</f>
        <v>请填XX项目</v>
      </c>
      <c r="C148" s="1280"/>
      <c r="D148" s="254"/>
      <c r="E148" s="247" t="str">
        <f>E117</f>
        <v>类别1</v>
      </c>
      <c r="F148" s="386"/>
      <c r="G148" s="386"/>
      <c r="H148" s="386"/>
      <c r="I148" s="411"/>
      <c r="J148" s="411"/>
      <c r="K148" s="411"/>
      <c r="L148" s="411"/>
      <c r="M148" s="411"/>
      <c r="N148" s="411"/>
      <c r="O148" s="407">
        <f t="shared" si="416"/>
        <v>0</v>
      </c>
      <c r="P148" s="282">
        <f t="shared" si="417"/>
        <v>0</v>
      </c>
      <c r="Q148" s="412"/>
      <c r="R148" s="413"/>
      <c r="S148" s="413"/>
      <c r="T148" s="413"/>
      <c r="U148" s="413"/>
      <c r="V148" s="413"/>
      <c r="W148" s="413"/>
      <c r="X148" s="407">
        <f t="shared" si="403"/>
        <v>0</v>
      </c>
      <c r="Y148" s="282">
        <f t="shared" si="418"/>
        <v>0</v>
      </c>
      <c r="Z148" s="405">
        <f t="shared" si="393"/>
        <v>0</v>
      </c>
      <c r="AA148" s="407">
        <f t="shared" si="394"/>
        <v>0</v>
      </c>
      <c r="AB148" s="408">
        <f t="shared" si="395"/>
        <v>0</v>
      </c>
      <c r="AC148" s="409"/>
      <c r="AD148" s="407">
        <f t="shared" si="396"/>
        <v>0</v>
      </c>
      <c r="AE148" s="408">
        <f t="shared" si="419"/>
        <v>0</v>
      </c>
    </row>
    <row r="149" spans="1:31" s="396" customFormat="1" outlineLevel="1">
      <c r="A149" s="1009" t="str">
        <f>目录及填表说明!$D$3</f>
        <v>请填XX地区</v>
      </c>
      <c r="B149" s="1009" t="str">
        <f>目录及填表说明!$D$4</f>
        <v>请填XX项目</v>
      </c>
      <c r="C149" s="1280"/>
      <c r="D149" s="254"/>
      <c r="E149" s="247" t="str">
        <f>E118</f>
        <v>类别2</v>
      </c>
      <c r="F149" s="386"/>
      <c r="G149" s="386"/>
      <c r="H149" s="386"/>
      <c r="I149" s="411"/>
      <c r="J149" s="411"/>
      <c r="K149" s="411"/>
      <c r="L149" s="411"/>
      <c r="M149" s="411"/>
      <c r="N149" s="411"/>
      <c r="O149" s="407">
        <f t="shared" si="416"/>
        <v>0</v>
      </c>
      <c r="P149" s="282">
        <f t="shared" si="417"/>
        <v>0</v>
      </c>
      <c r="Q149" s="412"/>
      <c r="R149" s="413"/>
      <c r="S149" s="413"/>
      <c r="T149" s="413"/>
      <c r="U149" s="413"/>
      <c r="V149" s="413"/>
      <c r="W149" s="413"/>
      <c r="X149" s="407">
        <f t="shared" si="403"/>
        <v>0</v>
      </c>
      <c r="Y149" s="282">
        <f t="shared" si="418"/>
        <v>0</v>
      </c>
      <c r="Z149" s="405">
        <f t="shared" si="393"/>
        <v>0</v>
      </c>
      <c r="AA149" s="407">
        <f t="shared" si="394"/>
        <v>0</v>
      </c>
      <c r="AB149" s="408">
        <f t="shared" si="395"/>
        <v>0</v>
      </c>
      <c r="AC149" s="409"/>
      <c r="AD149" s="407">
        <f t="shared" si="396"/>
        <v>0</v>
      </c>
      <c r="AE149" s="408">
        <f t="shared" si="419"/>
        <v>0</v>
      </c>
    </row>
    <row r="150" spans="1:31" s="396" customFormat="1" outlineLevel="1">
      <c r="A150" s="1009" t="str">
        <f>目录及填表说明!$D$3</f>
        <v>请填XX地区</v>
      </c>
      <c r="B150" s="1009" t="str">
        <f>目录及填表说明!$D$4</f>
        <v>请填XX项目</v>
      </c>
      <c r="C150" s="1280"/>
      <c r="D150" s="254"/>
      <c r="E150" s="249" t="str">
        <f>E119</f>
        <v>类别3</v>
      </c>
      <c r="F150" s="386"/>
      <c r="G150" s="386"/>
      <c r="H150" s="386"/>
      <c r="I150" s="411"/>
      <c r="J150" s="411"/>
      <c r="K150" s="411"/>
      <c r="L150" s="411"/>
      <c r="M150" s="411"/>
      <c r="N150" s="411"/>
      <c r="O150" s="407">
        <f t="shared" si="416"/>
        <v>0</v>
      </c>
      <c r="P150" s="282">
        <f t="shared" si="417"/>
        <v>0</v>
      </c>
      <c r="Q150" s="412"/>
      <c r="R150" s="413"/>
      <c r="S150" s="413"/>
      <c r="T150" s="413"/>
      <c r="U150" s="413"/>
      <c r="V150" s="413"/>
      <c r="W150" s="413"/>
      <c r="X150" s="407">
        <f t="shared" si="403"/>
        <v>0</v>
      </c>
      <c r="Y150" s="282">
        <f t="shared" si="418"/>
        <v>0</v>
      </c>
      <c r="Z150" s="405">
        <f t="shared" si="393"/>
        <v>0</v>
      </c>
      <c r="AA150" s="407">
        <f t="shared" si="394"/>
        <v>0</v>
      </c>
      <c r="AB150" s="408">
        <f t="shared" si="395"/>
        <v>0</v>
      </c>
      <c r="AC150" s="409"/>
      <c r="AD150" s="407">
        <f t="shared" si="396"/>
        <v>0</v>
      </c>
      <c r="AE150" s="408">
        <f t="shared" si="419"/>
        <v>0</v>
      </c>
    </row>
    <row r="151" spans="1:31" s="396" customFormat="1" outlineLevel="1">
      <c r="A151" s="1009" t="str">
        <f>目录及填表说明!$D$3</f>
        <v>请填XX地区</v>
      </c>
      <c r="B151" s="1009" t="str">
        <f>目录及填表说明!$D$4</f>
        <v>请填XX项目</v>
      </c>
      <c r="C151" s="1280"/>
      <c r="D151" s="255"/>
      <c r="E151" s="395" t="str">
        <f>E120</f>
        <v>类别4</v>
      </c>
      <c r="F151" s="386"/>
      <c r="G151" s="386"/>
      <c r="H151" s="386"/>
      <c r="I151" s="414"/>
      <c r="J151" s="414"/>
      <c r="K151" s="414"/>
      <c r="L151" s="414"/>
      <c r="M151" s="414"/>
      <c r="N151" s="414"/>
      <c r="O151" s="407">
        <f t="shared" si="416"/>
        <v>0</v>
      </c>
      <c r="P151" s="282">
        <f t="shared" si="417"/>
        <v>0</v>
      </c>
      <c r="Q151" s="412"/>
      <c r="R151" s="413"/>
      <c r="S151" s="413"/>
      <c r="T151" s="413"/>
      <c r="U151" s="413"/>
      <c r="V151" s="413"/>
      <c r="W151" s="413"/>
      <c r="X151" s="407">
        <f t="shared" si="403"/>
        <v>0</v>
      </c>
      <c r="Y151" s="282">
        <f t="shared" si="418"/>
        <v>0</v>
      </c>
      <c r="Z151" s="405">
        <f t="shared" si="393"/>
        <v>0</v>
      </c>
      <c r="AA151" s="407">
        <f t="shared" si="394"/>
        <v>0</v>
      </c>
      <c r="AB151" s="408">
        <f t="shared" si="395"/>
        <v>0</v>
      </c>
      <c r="AC151" s="409"/>
      <c r="AD151" s="407">
        <f t="shared" si="396"/>
        <v>0</v>
      </c>
      <c r="AE151" s="408">
        <f t="shared" si="419"/>
        <v>0</v>
      </c>
    </row>
    <row r="152" spans="1:31" s="396" customFormat="1">
      <c r="A152" s="1009" t="str">
        <f>目录及填表说明!$D$3</f>
        <v>请填XX地区</v>
      </c>
      <c r="B152" s="1009" t="str">
        <f>目录及填表说明!$D$4</f>
        <v>请填XX项目</v>
      </c>
      <c r="C152" s="1280"/>
      <c r="D152" s="253">
        <v>6</v>
      </c>
      <c r="E152" s="246" t="s">
        <v>103</v>
      </c>
      <c r="F152" s="405">
        <f t="shared" ref="F152:G152" si="426">SUM(F153:F154)</f>
        <v>0</v>
      </c>
      <c r="G152" s="405">
        <f t="shared" si="426"/>
        <v>0</v>
      </c>
      <c r="H152" s="405">
        <f t="shared" ref="H152:I152" si="427">SUM(H153:H154)</f>
        <v>0</v>
      </c>
      <c r="I152" s="406">
        <f t="shared" si="427"/>
        <v>0</v>
      </c>
      <c r="J152" s="406">
        <f t="shared" ref="J152" si="428">SUM(J153:J154)</f>
        <v>0</v>
      </c>
      <c r="K152" s="406">
        <f t="shared" ref="K152" si="429">SUM(K153:K154)</f>
        <v>0</v>
      </c>
      <c r="L152" s="406">
        <f t="shared" ref="L152" si="430">SUM(L153:L154)</f>
        <v>0</v>
      </c>
      <c r="M152" s="406">
        <f t="shared" ref="M152" si="431">SUM(M153:M154)</f>
        <v>0</v>
      </c>
      <c r="N152" s="406">
        <f t="shared" ref="N152" si="432">SUM(N153:N154)</f>
        <v>0</v>
      </c>
      <c r="O152" s="407">
        <f t="shared" si="416"/>
        <v>0</v>
      </c>
      <c r="P152" s="282">
        <f t="shared" si="417"/>
        <v>0</v>
      </c>
      <c r="Q152" s="415">
        <f t="shared" ref="Q152" si="433">SUM(Q153:Q154)</f>
        <v>0</v>
      </c>
      <c r="R152" s="416">
        <f t="shared" ref="R152" si="434">SUM(R153:R154)</f>
        <v>0</v>
      </c>
      <c r="S152" s="416">
        <f t="shared" ref="S152" si="435">SUM(S153:S154)</f>
        <v>0</v>
      </c>
      <c r="T152" s="416">
        <f t="shared" ref="T152" si="436">SUM(T153:T154)</f>
        <v>0</v>
      </c>
      <c r="U152" s="416">
        <f t="shared" ref="U152" si="437">SUM(U153:U154)</f>
        <v>0</v>
      </c>
      <c r="V152" s="416">
        <f t="shared" ref="V152" si="438">SUM(V153:V154)</f>
        <v>0</v>
      </c>
      <c r="W152" s="416">
        <f t="shared" ref="W152" si="439">SUM(W153:W154)</f>
        <v>0</v>
      </c>
      <c r="X152" s="407">
        <f t="shared" si="403"/>
        <v>0</v>
      </c>
      <c r="Y152" s="282">
        <f t="shared" si="418"/>
        <v>0</v>
      </c>
      <c r="Z152" s="405">
        <f t="shared" si="393"/>
        <v>0</v>
      </c>
      <c r="AA152" s="407">
        <f t="shared" si="394"/>
        <v>0</v>
      </c>
      <c r="AB152" s="408">
        <f t="shared" si="395"/>
        <v>0</v>
      </c>
      <c r="AC152" s="409"/>
      <c r="AD152" s="407">
        <f t="shared" si="396"/>
        <v>0</v>
      </c>
      <c r="AE152" s="408">
        <f t="shared" si="419"/>
        <v>0</v>
      </c>
    </row>
    <row r="153" spans="1:31" s="396" customFormat="1">
      <c r="A153" s="1009" t="str">
        <f>目录及填表说明!$D$3</f>
        <v>请填XX地区</v>
      </c>
      <c r="B153" s="1009" t="str">
        <f>目录及填表说明!$D$4</f>
        <v>请填XX项目</v>
      </c>
      <c r="C153" s="1280"/>
      <c r="D153" s="254"/>
      <c r="E153" s="247" t="str">
        <f>E122</f>
        <v>类别1</v>
      </c>
      <c r="F153" s="386"/>
      <c r="G153" s="386"/>
      <c r="H153" s="386"/>
      <c r="I153" s="411"/>
      <c r="J153" s="411"/>
      <c r="K153" s="411"/>
      <c r="L153" s="411"/>
      <c r="M153" s="411"/>
      <c r="N153" s="411"/>
      <c r="O153" s="407">
        <f t="shared" ref="O153:O154" si="440">SUM(I153:N153)</f>
        <v>0</v>
      </c>
      <c r="P153" s="282">
        <f t="shared" ref="P153:P154" si="441">IF(H153=0,IF(O153&gt;0,100%,IF(O153&lt;0,-100%,0)),IF(H153&lt;0,IF(O153&gt;0,100%,-O153/H153),O153/H153))</f>
        <v>0</v>
      </c>
      <c r="Q153" s="412"/>
      <c r="R153" s="413"/>
      <c r="S153" s="413"/>
      <c r="T153" s="413"/>
      <c r="U153" s="413"/>
      <c r="V153" s="413"/>
      <c r="W153" s="413"/>
      <c r="X153" s="407">
        <f t="shared" ref="X153:X154" si="442">SUM(R153:W153)</f>
        <v>0</v>
      </c>
      <c r="Y153" s="282">
        <f t="shared" ref="Y153:Y154" si="443">IF(Q153=0,IF(X153&gt;0,100%,IF(X153&lt;0,-100%,0)),IF(Q153&lt;0,IF(X153&gt;0,100%,-X153/Q153),X153/Q153))</f>
        <v>0</v>
      </c>
      <c r="Z153" s="405">
        <f t="shared" ref="Z153:Z154" si="444">H153+Q153</f>
        <v>0</v>
      </c>
      <c r="AA153" s="407">
        <f t="shared" ref="AA153:AA154" si="445">O153+X153</f>
        <v>0</v>
      </c>
      <c r="AB153" s="408">
        <f t="shared" ref="AB153:AB154" si="446">IF(Z153=0,IF(AA153&gt;0,100%,IF(AA153&lt;0,-100%,0)),IF(Z153&lt;0,IF(AA153&gt;0,100%,-AA153/Z153),AA153/Z153))</f>
        <v>0</v>
      </c>
      <c r="AC153" s="409"/>
      <c r="AD153" s="407">
        <f t="shared" si="396"/>
        <v>0</v>
      </c>
      <c r="AE153" s="408">
        <f t="shared" ref="AE153:AE154" si="447">IF(AC153=0,IF(AD153&gt;0,100%,IF(AD153&lt;0,-100%,0)),IF(AC153&lt;0,IF(AD153&gt;0,100%,-AD153/AC153),AD153/AC153))</f>
        <v>0</v>
      </c>
    </row>
    <row r="154" spans="1:31" s="396" customFormat="1">
      <c r="A154" s="1009" t="str">
        <f>目录及填表说明!$D$3</f>
        <v>请填XX地区</v>
      </c>
      <c r="B154" s="1009" t="str">
        <f>目录及填表说明!$D$4</f>
        <v>请填XX项目</v>
      </c>
      <c r="C154" s="1280"/>
      <c r="D154" s="254"/>
      <c r="E154" s="247" t="str">
        <f>E123</f>
        <v>类别2</v>
      </c>
      <c r="F154" s="386"/>
      <c r="G154" s="386"/>
      <c r="H154" s="386"/>
      <c r="I154" s="411"/>
      <c r="J154" s="411"/>
      <c r="K154" s="411"/>
      <c r="L154" s="411"/>
      <c r="M154" s="411"/>
      <c r="N154" s="411"/>
      <c r="O154" s="407">
        <f t="shared" si="440"/>
        <v>0</v>
      </c>
      <c r="P154" s="282">
        <f t="shared" si="441"/>
        <v>0</v>
      </c>
      <c r="Q154" s="412"/>
      <c r="R154" s="413"/>
      <c r="S154" s="413"/>
      <c r="T154" s="413"/>
      <c r="U154" s="413"/>
      <c r="V154" s="413"/>
      <c r="W154" s="413"/>
      <c r="X154" s="407">
        <f t="shared" si="442"/>
        <v>0</v>
      </c>
      <c r="Y154" s="282">
        <f t="shared" si="443"/>
        <v>0</v>
      </c>
      <c r="Z154" s="405">
        <f t="shared" si="444"/>
        <v>0</v>
      </c>
      <c r="AA154" s="407">
        <f t="shared" si="445"/>
        <v>0</v>
      </c>
      <c r="AB154" s="408">
        <f t="shared" si="446"/>
        <v>0</v>
      </c>
      <c r="AC154" s="409"/>
      <c r="AD154" s="407">
        <f t="shared" si="396"/>
        <v>0</v>
      </c>
      <c r="AE154" s="408">
        <f t="shared" si="447"/>
        <v>0</v>
      </c>
    </row>
    <row r="155" spans="1:31" s="396" customFormat="1">
      <c r="A155" s="1009" t="str">
        <f>目录及填表说明!$D$3</f>
        <v>请填XX地区</v>
      </c>
      <c r="B155" s="1009" t="str">
        <f>目录及填表说明!$D$4</f>
        <v>请填XX项目</v>
      </c>
      <c r="C155" s="1280"/>
      <c r="D155" s="253">
        <v>7</v>
      </c>
      <c r="E155" s="246" t="s">
        <v>104</v>
      </c>
      <c r="F155" s="405"/>
      <c r="G155" s="405"/>
      <c r="H155" s="405"/>
      <c r="I155" s="406"/>
      <c r="J155" s="406"/>
      <c r="K155" s="406"/>
      <c r="L155" s="406"/>
      <c r="M155" s="406"/>
      <c r="N155" s="406"/>
      <c r="O155" s="407">
        <f t="shared" si="416"/>
        <v>0</v>
      </c>
      <c r="P155" s="282">
        <f t="shared" si="417"/>
        <v>0</v>
      </c>
      <c r="Q155" s="415"/>
      <c r="R155" s="416"/>
      <c r="S155" s="416"/>
      <c r="T155" s="416"/>
      <c r="U155" s="416"/>
      <c r="V155" s="416"/>
      <c r="W155" s="416"/>
      <c r="X155" s="407">
        <f t="shared" si="403"/>
        <v>0</v>
      </c>
      <c r="Y155" s="282">
        <f t="shared" si="418"/>
        <v>0</v>
      </c>
      <c r="Z155" s="405">
        <f t="shared" si="393"/>
        <v>0</v>
      </c>
      <c r="AA155" s="407">
        <f t="shared" si="394"/>
        <v>0</v>
      </c>
      <c r="AB155" s="408">
        <f t="shared" si="395"/>
        <v>0</v>
      </c>
      <c r="AC155" s="409"/>
      <c r="AD155" s="407">
        <f t="shared" si="396"/>
        <v>0</v>
      </c>
      <c r="AE155" s="408">
        <f t="shared" si="419"/>
        <v>0</v>
      </c>
    </row>
    <row r="156" spans="1:31" s="396" customFormat="1">
      <c r="A156" s="1009" t="str">
        <f>目录及填表说明!$D$3</f>
        <v>请填XX地区</v>
      </c>
      <c r="B156" s="1009" t="str">
        <f>目录及填表说明!$D$4</f>
        <v>请填XX项目</v>
      </c>
      <c r="C156" s="1007"/>
      <c r="D156" s="1281" t="s">
        <v>105</v>
      </c>
      <c r="E156" s="1282"/>
      <c r="F156" s="384">
        <f t="shared" ref="F156:G156" si="448">F127+F132+F137+F142+F147+F152+F155</f>
        <v>0</v>
      </c>
      <c r="G156" s="384">
        <f t="shared" si="448"/>
        <v>0</v>
      </c>
      <c r="H156" s="384">
        <f>H127+H132+H137+H142+H147+H152+H155</f>
        <v>0</v>
      </c>
      <c r="I156" s="417">
        <f>I127+I132+I137+I142+I147+I152+I155</f>
        <v>0</v>
      </c>
      <c r="J156" s="417">
        <f t="shared" ref="J156:AD156" si="449">J127+J132+J137+J142+J147+J152+J155</f>
        <v>0</v>
      </c>
      <c r="K156" s="417">
        <f t="shared" si="449"/>
        <v>0</v>
      </c>
      <c r="L156" s="417">
        <f t="shared" si="449"/>
        <v>0</v>
      </c>
      <c r="M156" s="417">
        <f t="shared" si="449"/>
        <v>0</v>
      </c>
      <c r="N156" s="417">
        <f t="shared" si="449"/>
        <v>0</v>
      </c>
      <c r="O156" s="417">
        <f t="shared" si="449"/>
        <v>0</v>
      </c>
      <c r="P156" s="283">
        <f t="shared" si="417"/>
        <v>0</v>
      </c>
      <c r="Q156" s="417">
        <f>Q127+Q132+Q137+Q142+Q147+Q152+Q155</f>
        <v>0</v>
      </c>
      <c r="R156" s="417">
        <f t="shared" si="449"/>
        <v>0</v>
      </c>
      <c r="S156" s="417">
        <f t="shared" si="449"/>
        <v>0</v>
      </c>
      <c r="T156" s="417">
        <f t="shared" si="449"/>
        <v>0</v>
      </c>
      <c r="U156" s="417">
        <f t="shared" si="449"/>
        <v>0</v>
      </c>
      <c r="V156" s="417">
        <f t="shared" si="449"/>
        <v>0</v>
      </c>
      <c r="W156" s="417">
        <f t="shared" si="449"/>
        <v>0</v>
      </c>
      <c r="X156" s="417">
        <f t="shared" si="449"/>
        <v>0</v>
      </c>
      <c r="Y156" s="433">
        <f t="shared" si="449"/>
        <v>0</v>
      </c>
      <c r="Z156" s="417">
        <f t="shared" si="449"/>
        <v>0</v>
      </c>
      <c r="AA156" s="417">
        <f t="shared" si="449"/>
        <v>0</v>
      </c>
      <c r="AB156" s="418">
        <f t="shared" si="395"/>
        <v>0</v>
      </c>
      <c r="AC156" s="417">
        <f t="shared" si="449"/>
        <v>0</v>
      </c>
      <c r="AD156" s="417">
        <f t="shared" si="449"/>
        <v>0</v>
      </c>
      <c r="AE156" s="418">
        <f t="shared" si="419"/>
        <v>0</v>
      </c>
    </row>
    <row r="157" spans="1:31" s="396" customFormat="1">
      <c r="A157" s="1009" t="str">
        <f>目录及填表说明!$D$3</f>
        <v>请填XX地区</v>
      </c>
      <c r="B157" s="1009" t="str">
        <f>目录及填表说明!$D$4</f>
        <v>请填XX项目</v>
      </c>
      <c r="C157" s="1280" t="s">
        <v>893</v>
      </c>
      <c r="D157" s="253">
        <v>1</v>
      </c>
      <c r="E157" s="246" t="s">
        <v>106</v>
      </c>
      <c r="F157" s="951">
        <f t="shared" ref="F157:G157" si="450">IFERROR(F127/F6*10000,0)</f>
        <v>0</v>
      </c>
      <c r="G157" s="951">
        <f t="shared" si="450"/>
        <v>0</v>
      </c>
      <c r="H157" s="951">
        <f t="shared" ref="H157:I182" si="451">IFERROR(H127/H6*10000,0)</f>
        <v>0</v>
      </c>
      <c r="I157" s="406">
        <f t="shared" si="451"/>
        <v>0</v>
      </c>
      <c r="J157" s="406">
        <f t="shared" ref="J157:N157" si="452">IFERROR(J127/J6*10000,0)</f>
        <v>0</v>
      </c>
      <c r="K157" s="406">
        <f t="shared" si="452"/>
        <v>0</v>
      </c>
      <c r="L157" s="406">
        <f t="shared" si="452"/>
        <v>0</v>
      </c>
      <c r="M157" s="406">
        <f t="shared" si="452"/>
        <v>0</v>
      </c>
      <c r="N157" s="406">
        <f t="shared" si="452"/>
        <v>0</v>
      </c>
      <c r="O157" s="407">
        <f t="shared" ref="O157" si="453">IFERROR(O127/O6*10000,0)</f>
        <v>0</v>
      </c>
      <c r="P157" s="282">
        <f t="shared" si="417"/>
        <v>0</v>
      </c>
      <c r="Q157" s="951">
        <f t="shared" ref="Q157" si="454">IFERROR(Q127/Q6*10000,0)</f>
        <v>0</v>
      </c>
      <c r="R157" s="406">
        <f t="shared" ref="R157:R182" si="455">IFERROR(R127/R6*10000,0)</f>
        <v>0</v>
      </c>
      <c r="S157" s="406">
        <f t="shared" ref="S157:AA157" si="456">IFERROR(S127/S6*10000,0)</f>
        <v>0</v>
      </c>
      <c r="T157" s="406">
        <f t="shared" si="456"/>
        <v>0</v>
      </c>
      <c r="U157" s="406">
        <f t="shared" si="456"/>
        <v>0</v>
      </c>
      <c r="V157" s="406">
        <f t="shared" si="456"/>
        <v>0</v>
      </c>
      <c r="W157" s="406">
        <f t="shared" si="456"/>
        <v>0</v>
      </c>
      <c r="X157" s="407">
        <f t="shared" si="456"/>
        <v>0</v>
      </c>
      <c r="Y157" s="282">
        <f t="shared" si="418"/>
        <v>0</v>
      </c>
      <c r="Z157" s="405">
        <f t="shared" si="456"/>
        <v>0</v>
      </c>
      <c r="AA157" s="407">
        <f t="shared" si="456"/>
        <v>0</v>
      </c>
      <c r="AB157" s="408">
        <f t="shared" si="395"/>
        <v>0</v>
      </c>
      <c r="AC157" s="409"/>
      <c r="AD157" s="407">
        <f t="shared" ref="AD157" si="457">IFERROR(AD127/AD6*10000,0)</f>
        <v>0</v>
      </c>
      <c r="AE157" s="408">
        <f t="shared" si="419"/>
        <v>0</v>
      </c>
    </row>
    <row r="158" spans="1:31" s="396" customFormat="1" outlineLevel="1">
      <c r="A158" s="1009" t="str">
        <f>目录及填表说明!$D$3</f>
        <v>请填XX地区</v>
      </c>
      <c r="B158" s="1009" t="str">
        <f>目录及填表说明!$D$4</f>
        <v>请填XX项目</v>
      </c>
      <c r="C158" s="1280"/>
      <c r="D158" s="254"/>
      <c r="E158" s="247" t="str">
        <f>E128</f>
        <v>类别1</v>
      </c>
      <c r="F158" s="383">
        <f t="shared" ref="F158:G158" si="458">IFERROR(F128/F7*10000,0)</f>
        <v>0</v>
      </c>
      <c r="G158" s="383">
        <f t="shared" si="458"/>
        <v>0</v>
      </c>
      <c r="H158" s="383">
        <f t="shared" si="451"/>
        <v>0</v>
      </c>
      <c r="I158" s="406">
        <f t="shared" si="451"/>
        <v>0</v>
      </c>
      <c r="J158" s="406">
        <f t="shared" ref="J158:N158" si="459">IFERROR(J128/J7*10000,0)</f>
        <v>0</v>
      </c>
      <c r="K158" s="406">
        <f t="shared" si="459"/>
        <v>0</v>
      </c>
      <c r="L158" s="406">
        <f t="shared" si="459"/>
        <v>0</v>
      </c>
      <c r="M158" s="406">
        <f t="shared" si="459"/>
        <v>0</v>
      </c>
      <c r="N158" s="406">
        <f t="shared" si="459"/>
        <v>0</v>
      </c>
      <c r="O158" s="407">
        <f t="shared" ref="O158" si="460">IFERROR(O128/O7*10000,0)</f>
        <v>0</v>
      </c>
      <c r="P158" s="282">
        <f t="shared" si="417"/>
        <v>0</v>
      </c>
      <c r="Q158" s="951">
        <f t="shared" ref="Q158" si="461">IFERROR(Q128/Q7*10000,0)</f>
        <v>0</v>
      </c>
      <c r="R158" s="406">
        <f t="shared" si="455"/>
        <v>0</v>
      </c>
      <c r="S158" s="406">
        <f t="shared" ref="S158:X158" si="462">IFERROR(S128/S7*10000,0)</f>
        <v>0</v>
      </c>
      <c r="T158" s="406">
        <f t="shared" si="462"/>
        <v>0</v>
      </c>
      <c r="U158" s="406">
        <f t="shared" si="462"/>
        <v>0</v>
      </c>
      <c r="V158" s="406">
        <f t="shared" si="462"/>
        <v>0</v>
      </c>
      <c r="W158" s="406">
        <f t="shared" si="462"/>
        <v>0</v>
      </c>
      <c r="X158" s="407">
        <f t="shared" si="462"/>
        <v>0</v>
      </c>
      <c r="Y158" s="282">
        <f t="shared" si="418"/>
        <v>0</v>
      </c>
      <c r="Z158" s="405">
        <f t="shared" ref="Z158:AA158" si="463">IFERROR(Z128/Z7*10000,0)</f>
        <v>0</v>
      </c>
      <c r="AA158" s="407">
        <f t="shared" si="463"/>
        <v>0</v>
      </c>
      <c r="AB158" s="408">
        <f t="shared" si="395"/>
        <v>0</v>
      </c>
      <c r="AC158" s="409"/>
      <c r="AD158" s="407">
        <f t="shared" ref="AD158" si="464">IFERROR(AD128/AD7*10000,0)</f>
        <v>0</v>
      </c>
      <c r="AE158" s="408">
        <f t="shared" si="419"/>
        <v>0</v>
      </c>
    </row>
    <row r="159" spans="1:31" s="396" customFormat="1" outlineLevel="1">
      <c r="A159" s="1009" t="str">
        <f>目录及填表说明!$D$3</f>
        <v>请填XX地区</v>
      </c>
      <c r="B159" s="1009" t="str">
        <f>目录及填表说明!$D$4</f>
        <v>请填XX项目</v>
      </c>
      <c r="C159" s="1280"/>
      <c r="D159" s="254"/>
      <c r="E159" s="247" t="str">
        <f>E129</f>
        <v>类别2</v>
      </c>
      <c r="F159" s="383">
        <f t="shared" ref="F159:G159" si="465">IFERROR(F129/F8*10000,0)</f>
        <v>0</v>
      </c>
      <c r="G159" s="383">
        <f t="shared" si="465"/>
        <v>0</v>
      </c>
      <c r="H159" s="383">
        <f t="shared" si="451"/>
        <v>0</v>
      </c>
      <c r="I159" s="406">
        <f t="shared" si="451"/>
        <v>0</v>
      </c>
      <c r="J159" s="406">
        <f t="shared" ref="J159:N159" si="466">IFERROR(J129/J8*10000,0)</f>
        <v>0</v>
      </c>
      <c r="K159" s="406">
        <f t="shared" si="466"/>
        <v>0</v>
      </c>
      <c r="L159" s="406">
        <f t="shared" si="466"/>
        <v>0</v>
      </c>
      <c r="M159" s="406">
        <f t="shared" si="466"/>
        <v>0</v>
      </c>
      <c r="N159" s="406">
        <f t="shared" si="466"/>
        <v>0</v>
      </c>
      <c r="O159" s="407">
        <f t="shared" ref="O159" si="467">IFERROR(O129/O8*10000,0)</f>
        <v>0</v>
      </c>
      <c r="P159" s="282">
        <f t="shared" si="417"/>
        <v>0</v>
      </c>
      <c r="Q159" s="951">
        <f t="shared" ref="Q159" si="468">IFERROR(Q129/Q8*10000,0)</f>
        <v>0</v>
      </c>
      <c r="R159" s="406">
        <f t="shared" si="455"/>
        <v>0</v>
      </c>
      <c r="S159" s="406">
        <f t="shared" ref="S159:X159" si="469">IFERROR(S129/S8*10000,0)</f>
        <v>0</v>
      </c>
      <c r="T159" s="406">
        <f t="shared" si="469"/>
        <v>0</v>
      </c>
      <c r="U159" s="406">
        <f t="shared" si="469"/>
        <v>0</v>
      </c>
      <c r="V159" s="406">
        <f t="shared" si="469"/>
        <v>0</v>
      </c>
      <c r="W159" s="406">
        <f t="shared" si="469"/>
        <v>0</v>
      </c>
      <c r="X159" s="407">
        <f t="shared" si="469"/>
        <v>0</v>
      </c>
      <c r="Y159" s="282">
        <f t="shared" si="418"/>
        <v>0</v>
      </c>
      <c r="Z159" s="405">
        <f t="shared" ref="Z159:AA159" si="470">IFERROR(Z129/Z8*10000,0)</f>
        <v>0</v>
      </c>
      <c r="AA159" s="407">
        <f t="shared" si="470"/>
        <v>0</v>
      </c>
      <c r="AB159" s="408">
        <f t="shared" si="395"/>
        <v>0</v>
      </c>
      <c r="AC159" s="409"/>
      <c r="AD159" s="407">
        <f t="shared" ref="AD159" si="471">IFERROR(AD129/AD8*10000,0)</f>
        <v>0</v>
      </c>
      <c r="AE159" s="408">
        <f t="shared" si="419"/>
        <v>0</v>
      </c>
    </row>
    <row r="160" spans="1:31" s="396" customFormat="1" outlineLevel="1">
      <c r="A160" s="1009" t="str">
        <f>目录及填表说明!$D$3</f>
        <v>请填XX地区</v>
      </c>
      <c r="B160" s="1009" t="str">
        <f>目录及填表说明!$D$4</f>
        <v>请填XX项目</v>
      </c>
      <c r="C160" s="1280"/>
      <c r="D160" s="254"/>
      <c r="E160" s="249" t="str">
        <f>E130</f>
        <v>类别3</v>
      </c>
      <c r="F160" s="383">
        <f t="shared" ref="F160:G160" si="472">IFERROR(F130/F9*10000,0)</f>
        <v>0</v>
      </c>
      <c r="G160" s="383">
        <f t="shared" si="472"/>
        <v>0</v>
      </c>
      <c r="H160" s="383">
        <f t="shared" si="451"/>
        <v>0</v>
      </c>
      <c r="I160" s="406">
        <f t="shared" si="451"/>
        <v>0</v>
      </c>
      <c r="J160" s="406">
        <f t="shared" ref="J160:N160" si="473">IFERROR(J130/J9*10000,0)</f>
        <v>0</v>
      </c>
      <c r="K160" s="406">
        <f t="shared" si="473"/>
        <v>0</v>
      </c>
      <c r="L160" s="406">
        <f t="shared" si="473"/>
        <v>0</v>
      </c>
      <c r="M160" s="406">
        <f t="shared" si="473"/>
        <v>0</v>
      </c>
      <c r="N160" s="406">
        <f t="shared" si="473"/>
        <v>0</v>
      </c>
      <c r="O160" s="407">
        <f t="shared" ref="O160" si="474">IFERROR(O130/O9*10000,0)</f>
        <v>0</v>
      </c>
      <c r="P160" s="282">
        <f t="shared" si="417"/>
        <v>0</v>
      </c>
      <c r="Q160" s="951">
        <f t="shared" ref="Q160" si="475">IFERROR(Q130/Q9*10000,0)</f>
        <v>0</v>
      </c>
      <c r="R160" s="406">
        <f t="shared" si="455"/>
        <v>0</v>
      </c>
      <c r="S160" s="406">
        <f t="shared" ref="S160:X160" si="476">IFERROR(S130/S9*10000,0)</f>
        <v>0</v>
      </c>
      <c r="T160" s="406">
        <f t="shared" si="476"/>
        <v>0</v>
      </c>
      <c r="U160" s="406">
        <f t="shared" si="476"/>
        <v>0</v>
      </c>
      <c r="V160" s="406">
        <f t="shared" si="476"/>
        <v>0</v>
      </c>
      <c r="W160" s="406">
        <f t="shared" si="476"/>
        <v>0</v>
      </c>
      <c r="X160" s="407">
        <f t="shared" si="476"/>
        <v>0</v>
      </c>
      <c r="Y160" s="282">
        <f t="shared" si="418"/>
        <v>0</v>
      </c>
      <c r="Z160" s="405">
        <f t="shared" ref="Z160:AA160" si="477">IFERROR(Z130/Z9*10000,0)</f>
        <v>0</v>
      </c>
      <c r="AA160" s="407">
        <f t="shared" si="477"/>
        <v>0</v>
      </c>
      <c r="AB160" s="408">
        <f t="shared" si="395"/>
        <v>0</v>
      </c>
      <c r="AC160" s="409"/>
      <c r="AD160" s="407">
        <f t="shared" ref="AD160" si="478">IFERROR(AD130/AD9*10000,0)</f>
        <v>0</v>
      </c>
      <c r="AE160" s="408">
        <f t="shared" si="419"/>
        <v>0</v>
      </c>
    </row>
    <row r="161" spans="1:31" s="396" customFormat="1" outlineLevel="1">
      <c r="A161" s="1009" t="str">
        <f>目录及填表说明!$D$3</f>
        <v>请填XX地区</v>
      </c>
      <c r="B161" s="1009" t="str">
        <f>目录及填表说明!$D$4</f>
        <v>请填XX项目</v>
      </c>
      <c r="C161" s="1280"/>
      <c r="D161" s="254"/>
      <c r="E161" s="395" t="str">
        <f>E131</f>
        <v>类别4</v>
      </c>
      <c r="F161" s="383">
        <f t="shared" ref="F161:G161" si="479">IFERROR(F131/F10*10000,0)</f>
        <v>0</v>
      </c>
      <c r="G161" s="383">
        <f t="shared" si="479"/>
        <v>0</v>
      </c>
      <c r="H161" s="383">
        <f t="shared" si="451"/>
        <v>0</v>
      </c>
      <c r="I161" s="406">
        <f t="shared" si="451"/>
        <v>0</v>
      </c>
      <c r="J161" s="406">
        <f t="shared" ref="J161:N161" si="480">IFERROR(J131/J10*10000,0)</f>
        <v>0</v>
      </c>
      <c r="K161" s="406">
        <f t="shared" si="480"/>
        <v>0</v>
      </c>
      <c r="L161" s="406">
        <f t="shared" si="480"/>
        <v>0</v>
      </c>
      <c r="M161" s="406">
        <f t="shared" si="480"/>
        <v>0</v>
      </c>
      <c r="N161" s="406">
        <f t="shared" si="480"/>
        <v>0</v>
      </c>
      <c r="O161" s="407">
        <f t="shared" ref="O161" si="481">IFERROR(O131/O10*10000,0)</f>
        <v>0</v>
      </c>
      <c r="P161" s="282">
        <f t="shared" si="417"/>
        <v>0</v>
      </c>
      <c r="Q161" s="951">
        <f t="shared" ref="Q161" si="482">IFERROR(Q131/Q10*10000,0)</f>
        <v>0</v>
      </c>
      <c r="R161" s="406">
        <f t="shared" si="455"/>
        <v>0</v>
      </c>
      <c r="S161" s="406">
        <f t="shared" ref="S161:X161" si="483">IFERROR(S131/S10*10000,0)</f>
        <v>0</v>
      </c>
      <c r="T161" s="406">
        <f t="shared" si="483"/>
        <v>0</v>
      </c>
      <c r="U161" s="406">
        <f t="shared" si="483"/>
        <v>0</v>
      </c>
      <c r="V161" s="406">
        <f t="shared" si="483"/>
        <v>0</v>
      </c>
      <c r="W161" s="406">
        <f t="shared" si="483"/>
        <v>0</v>
      </c>
      <c r="X161" s="407">
        <f t="shared" si="483"/>
        <v>0</v>
      </c>
      <c r="Y161" s="282">
        <f t="shared" si="418"/>
        <v>0</v>
      </c>
      <c r="Z161" s="405">
        <f t="shared" ref="Z161:AA161" si="484">IFERROR(Z131/Z10*10000,0)</f>
        <v>0</v>
      </c>
      <c r="AA161" s="407">
        <f t="shared" si="484"/>
        <v>0</v>
      </c>
      <c r="AB161" s="408">
        <f t="shared" si="395"/>
        <v>0</v>
      </c>
      <c r="AC161" s="409"/>
      <c r="AD161" s="407">
        <f t="shared" ref="AD161:AD182" si="485">IFERROR(AD131/AD10*10000,0)</f>
        <v>0</v>
      </c>
      <c r="AE161" s="408">
        <f t="shared" si="419"/>
        <v>0</v>
      </c>
    </row>
    <row r="162" spans="1:31" s="396" customFormat="1">
      <c r="A162" s="1009" t="str">
        <f>目录及填表说明!$D$3</f>
        <v>请填XX地区</v>
      </c>
      <c r="B162" s="1009" t="str">
        <f>目录及填表说明!$D$4</f>
        <v>请填XX项目</v>
      </c>
      <c r="C162" s="1280"/>
      <c r="D162" s="253">
        <v>2</v>
      </c>
      <c r="E162" s="246" t="s">
        <v>107</v>
      </c>
      <c r="F162" s="951">
        <f t="shared" ref="F162:G162" si="486">IFERROR(F132/F11*10000,0)</f>
        <v>0</v>
      </c>
      <c r="G162" s="951">
        <f t="shared" si="486"/>
        <v>0</v>
      </c>
      <c r="H162" s="951">
        <f t="shared" si="451"/>
        <v>0</v>
      </c>
      <c r="I162" s="406">
        <f t="shared" si="451"/>
        <v>0</v>
      </c>
      <c r="J162" s="406">
        <f t="shared" ref="J162:N162" si="487">IFERROR(J132/J11*10000,0)</f>
        <v>0</v>
      </c>
      <c r="K162" s="406">
        <f t="shared" si="487"/>
        <v>0</v>
      </c>
      <c r="L162" s="406">
        <f t="shared" si="487"/>
        <v>0</v>
      </c>
      <c r="M162" s="406">
        <f t="shared" si="487"/>
        <v>0</v>
      </c>
      <c r="N162" s="406">
        <f t="shared" si="487"/>
        <v>0</v>
      </c>
      <c r="O162" s="407">
        <f t="shared" ref="O162" si="488">IFERROR(O132/O11*10000,0)</f>
        <v>0</v>
      </c>
      <c r="P162" s="282">
        <f t="shared" si="417"/>
        <v>0</v>
      </c>
      <c r="Q162" s="951">
        <f t="shared" ref="Q162" si="489">IFERROR(Q132/Q11*10000,0)</f>
        <v>0</v>
      </c>
      <c r="R162" s="406">
        <f t="shared" si="455"/>
        <v>0</v>
      </c>
      <c r="S162" s="406">
        <f t="shared" ref="S162:X162" si="490">IFERROR(S132/S11*10000,0)</f>
        <v>0</v>
      </c>
      <c r="T162" s="406">
        <f t="shared" si="490"/>
        <v>0</v>
      </c>
      <c r="U162" s="406">
        <f t="shared" si="490"/>
        <v>0</v>
      </c>
      <c r="V162" s="406">
        <f t="shared" si="490"/>
        <v>0</v>
      </c>
      <c r="W162" s="406">
        <f t="shared" si="490"/>
        <v>0</v>
      </c>
      <c r="X162" s="407">
        <f t="shared" si="490"/>
        <v>0</v>
      </c>
      <c r="Y162" s="282">
        <f t="shared" si="418"/>
        <v>0</v>
      </c>
      <c r="Z162" s="405">
        <f t="shared" ref="Z162:AA162" si="491">IFERROR(Z132/Z11*10000,0)</f>
        <v>0</v>
      </c>
      <c r="AA162" s="407">
        <f t="shared" si="491"/>
        <v>0</v>
      </c>
      <c r="AB162" s="408">
        <f t="shared" si="395"/>
        <v>0</v>
      </c>
      <c r="AC162" s="409"/>
      <c r="AD162" s="407">
        <f t="shared" si="485"/>
        <v>0</v>
      </c>
      <c r="AE162" s="408">
        <f t="shared" si="419"/>
        <v>0</v>
      </c>
    </row>
    <row r="163" spans="1:31" s="396" customFormat="1" outlineLevel="1">
      <c r="A163" s="1009" t="str">
        <f>目录及填表说明!$D$3</f>
        <v>请填XX地区</v>
      </c>
      <c r="B163" s="1009" t="str">
        <f>目录及填表说明!$D$4</f>
        <v>请填XX项目</v>
      </c>
      <c r="C163" s="1280"/>
      <c r="D163" s="254"/>
      <c r="E163" s="247" t="str">
        <f>E133</f>
        <v>类别1</v>
      </c>
      <c r="F163" s="383">
        <f t="shared" ref="F163:G163" si="492">IFERROR(F133/F12*10000,0)</f>
        <v>0</v>
      </c>
      <c r="G163" s="383">
        <f t="shared" si="492"/>
        <v>0</v>
      </c>
      <c r="H163" s="383">
        <f t="shared" si="451"/>
        <v>0</v>
      </c>
      <c r="I163" s="406">
        <f t="shared" si="451"/>
        <v>0</v>
      </c>
      <c r="J163" s="406">
        <f t="shared" ref="J163:N163" si="493">IFERROR(J133/J12*10000,0)</f>
        <v>0</v>
      </c>
      <c r="K163" s="406">
        <f t="shared" si="493"/>
        <v>0</v>
      </c>
      <c r="L163" s="406">
        <f t="shared" si="493"/>
        <v>0</v>
      </c>
      <c r="M163" s="406">
        <f t="shared" si="493"/>
        <v>0</v>
      </c>
      <c r="N163" s="406">
        <f t="shared" si="493"/>
        <v>0</v>
      </c>
      <c r="O163" s="407">
        <f t="shared" ref="O163" si="494">IFERROR(O133/O12*10000,0)</f>
        <v>0</v>
      </c>
      <c r="P163" s="282">
        <f t="shared" si="417"/>
        <v>0</v>
      </c>
      <c r="Q163" s="951">
        <f t="shared" ref="Q163" si="495">IFERROR(Q133/Q12*10000,0)</f>
        <v>0</v>
      </c>
      <c r="R163" s="406">
        <f t="shared" si="455"/>
        <v>0</v>
      </c>
      <c r="S163" s="406">
        <f t="shared" ref="S163:X163" si="496">IFERROR(S133/S12*10000,0)</f>
        <v>0</v>
      </c>
      <c r="T163" s="406">
        <f t="shared" si="496"/>
        <v>0</v>
      </c>
      <c r="U163" s="406">
        <f t="shared" si="496"/>
        <v>0</v>
      </c>
      <c r="V163" s="406">
        <f t="shared" si="496"/>
        <v>0</v>
      </c>
      <c r="W163" s="406">
        <f t="shared" si="496"/>
        <v>0</v>
      </c>
      <c r="X163" s="407">
        <f t="shared" si="496"/>
        <v>0</v>
      </c>
      <c r="Y163" s="282">
        <f t="shared" si="418"/>
        <v>0</v>
      </c>
      <c r="Z163" s="405">
        <f t="shared" ref="Z163:AA163" si="497">IFERROR(Z133/Z12*10000,0)</f>
        <v>0</v>
      </c>
      <c r="AA163" s="407">
        <f t="shared" si="497"/>
        <v>0</v>
      </c>
      <c r="AB163" s="408">
        <f t="shared" si="395"/>
        <v>0</v>
      </c>
      <c r="AC163" s="409"/>
      <c r="AD163" s="407">
        <f t="shared" si="485"/>
        <v>0</v>
      </c>
      <c r="AE163" s="408">
        <f t="shared" si="419"/>
        <v>0</v>
      </c>
    </row>
    <row r="164" spans="1:31" s="396" customFormat="1" outlineLevel="1">
      <c r="A164" s="1009" t="str">
        <f>目录及填表说明!$D$3</f>
        <v>请填XX地区</v>
      </c>
      <c r="B164" s="1009" t="str">
        <f>目录及填表说明!$D$4</f>
        <v>请填XX项目</v>
      </c>
      <c r="C164" s="1280"/>
      <c r="D164" s="254"/>
      <c r="E164" s="247" t="str">
        <f>E134</f>
        <v>类别2</v>
      </c>
      <c r="F164" s="383">
        <f t="shared" ref="F164:G164" si="498">IFERROR(F134/F13*10000,0)</f>
        <v>0</v>
      </c>
      <c r="G164" s="383">
        <f t="shared" si="498"/>
        <v>0</v>
      </c>
      <c r="H164" s="383">
        <f t="shared" si="451"/>
        <v>0</v>
      </c>
      <c r="I164" s="406">
        <f t="shared" si="451"/>
        <v>0</v>
      </c>
      <c r="J164" s="406">
        <f t="shared" ref="J164:N164" si="499">IFERROR(J134/J13*10000,0)</f>
        <v>0</v>
      </c>
      <c r="K164" s="406">
        <f t="shared" si="499"/>
        <v>0</v>
      </c>
      <c r="L164" s="406">
        <f t="shared" si="499"/>
        <v>0</v>
      </c>
      <c r="M164" s="406">
        <f t="shared" si="499"/>
        <v>0</v>
      </c>
      <c r="N164" s="406">
        <f t="shared" si="499"/>
        <v>0</v>
      </c>
      <c r="O164" s="407">
        <f t="shared" ref="O164" si="500">IFERROR(O134/O13*10000,0)</f>
        <v>0</v>
      </c>
      <c r="P164" s="282">
        <f t="shared" si="417"/>
        <v>0</v>
      </c>
      <c r="Q164" s="951">
        <f t="shared" ref="Q164" si="501">IFERROR(Q134/Q13*10000,0)</f>
        <v>0</v>
      </c>
      <c r="R164" s="406">
        <f t="shared" si="455"/>
        <v>0</v>
      </c>
      <c r="S164" s="406">
        <f t="shared" ref="S164:X164" si="502">IFERROR(S134/S13*10000,0)</f>
        <v>0</v>
      </c>
      <c r="T164" s="406">
        <f t="shared" si="502"/>
        <v>0</v>
      </c>
      <c r="U164" s="406">
        <f t="shared" si="502"/>
        <v>0</v>
      </c>
      <c r="V164" s="406">
        <f t="shared" si="502"/>
        <v>0</v>
      </c>
      <c r="W164" s="406">
        <f t="shared" si="502"/>
        <v>0</v>
      </c>
      <c r="X164" s="407">
        <f t="shared" si="502"/>
        <v>0</v>
      </c>
      <c r="Y164" s="282">
        <f t="shared" si="418"/>
        <v>0</v>
      </c>
      <c r="Z164" s="405">
        <f t="shared" ref="Z164:AA164" si="503">IFERROR(Z134/Z13*10000,0)</f>
        <v>0</v>
      </c>
      <c r="AA164" s="407">
        <f t="shared" si="503"/>
        <v>0</v>
      </c>
      <c r="AB164" s="408">
        <f t="shared" si="395"/>
        <v>0</v>
      </c>
      <c r="AC164" s="409"/>
      <c r="AD164" s="407">
        <f t="shared" si="485"/>
        <v>0</v>
      </c>
      <c r="AE164" s="408">
        <f t="shared" si="419"/>
        <v>0</v>
      </c>
    </row>
    <row r="165" spans="1:31" s="396" customFormat="1" outlineLevel="1">
      <c r="A165" s="1009" t="str">
        <f>目录及填表说明!$D$3</f>
        <v>请填XX地区</v>
      </c>
      <c r="B165" s="1009" t="str">
        <f>目录及填表说明!$D$4</f>
        <v>请填XX项目</v>
      </c>
      <c r="C165" s="1280"/>
      <c r="D165" s="254"/>
      <c r="E165" s="249" t="str">
        <f>E135</f>
        <v>类别3</v>
      </c>
      <c r="F165" s="383">
        <f t="shared" ref="F165:G165" si="504">IFERROR(F135/F14*10000,0)</f>
        <v>0</v>
      </c>
      <c r="G165" s="383">
        <f t="shared" si="504"/>
        <v>0</v>
      </c>
      <c r="H165" s="383">
        <f t="shared" si="451"/>
        <v>0</v>
      </c>
      <c r="I165" s="406">
        <f t="shared" si="451"/>
        <v>0</v>
      </c>
      <c r="J165" s="406">
        <f t="shared" ref="J165:N165" si="505">IFERROR(J135/J14*10000,0)</f>
        <v>0</v>
      </c>
      <c r="K165" s="406">
        <f t="shared" si="505"/>
        <v>0</v>
      </c>
      <c r="L165" s="406">
        <f t="shared" si="505"/>
        <v>0</v>
      </c>
      <c r="M165" s="406">
        <f t="shared" si="505"/>
        <v>0</v>
      </c>
      <c r="N165" s="406">
        <f t="shared" si="505"/>
        <v>0</v>
      </c>
      <c r="O165" s="407">
        <f t="shared" ref="O165" si="506">IFERROR(O135/O14*10000,0)</f>
        <v>0</v>
      </c>
      <c r="P165" s="282">
        <f t="shared" si="417"/>
        <v>0</v>
      </c>
      <c r="Q165" s="951">
        <f t="shared" ref="Q165" si="507">IFERROR(Q135/Q14*10000,0)</f>
        <v>0</v>
      </c>
      <c r="R165" s="406">
        <f t="shared" si="455"/>
        <v>0</v>
      </c>
      <c r="S165" s="406">
        <f t="shared" ref="S165:X165" si="508">IFERROR(S135/S14*10000,0)</f>
        <v>0</v>
      </c>
      <c r="T165" s="406">
        <f t="shared" si="508"/>
        <v>0</v>
      </c>
      <c r="U165" s="406">
        <f t="shared" si="508"/>
        <v>0</v>
      </c>
      <c r="V165" s="406">
        <f t="shared" si="508"/>
        <v>0</v>
      </c>
      <c r="W165" s="406">
        <f t="shared" si="508"/>
        <v>0</v>
      </c>
      <c r="X165" s="407">
        <f t="shared" si="508"/>
        <v>0</v>
      </c>
      <c r="Y165" s="282">
        <f t="shared" si="418"/>
        <v>0</v>
      </c>
      <c r="Z165" s="405">
        <f t="shared" ref="Z165:AA165" si="509">IFERROR(Z135/Z14*10000,0)</f>
        <v>0</v>
      </c>
      <c r="AA165" s="407">
        <f t="shared" si="509"/>
        <v>0</v>
      </c>
      <c r="AB165" s="408">
        <f t="shared" si="395"/>
        <v>0</v>
      </c>
      <c r="AC165" s="409"/>
      <c r="AD165" s="407">
        <f t="shared" si="485"/>
        <v>0</v>
      </c>
      <c r="AE165" s="408">
        <f t="shared" si="419"/>
        <v>0</v>
      </c>
    </row>
    <row r="166" spans="1:31" s="396" customFormat="1" outlineLevel="1">
      <c r="A166" s="1009" t="str">
        <f>目录及填表说明!$D$3</f>
        <v>请填XX地区</v>
      </c>
      <c r="B166" s="1009" t="str">
        <f>目录及填表说明!$D$4</f>
        <v>请填XX项目</v>
      </c>
      <c r="C166" s="1280"/>
      <c r="D166" s="254"/>
      <c r="E166" s="395" t="str">
        <f>E136</f>
        <v>类别4</v>
      </c>
      <c r="F166" s="383">
        <f t="shared" ref="F166:G166" si="510">IFERROR(F136/F15*10000,0)</f>
        <v>0</v>
      </c>
      <c r="G166" s="383">
        <f t="shared" si="510"/>
        <v>0</v>
      </c>
      <c r="H166" s="383">
        <f t="shared" si="451"/>
        <v>0</v>
      </c>
      <c r="I166" s="406">
        <f t="shared" si="451"/>
        <v>0</v>
      </c>
      <c r="J166" s="406">
        <f t="shared" ref="J166:N166" si="511">IFERROR(J136/J15*10000,0)</f>
        <v>0</v>
      </c>
      <c r="K166" s="406">
        <f t="shared" si="511"/>
        <v>0</v>
      </c>
      <c r="L166" s="406">
        <f t="shared" si="511"/>
        <v>0</v>
      </c>
      <c r="M166" s="406">
        <f t="shared" si="511"/>
        <v>0</v>
      </c>
      <c r="N166" s="406">
        <f t="shared" si="511"/>
        <v>0</v>
      </c>
      <c r="O166" s="407">
        <f t="shared" ref="O166" si="512">IFERROR(O136/O15*10000,0)</f>
        <v>0</v>
      </c>
      <c r="P166" s="282">
        <f t="shared" si="417"/>
        <v>0</v>
      </c>
      <c r="Q166" s="951">
        <f t="shared" ref="Q166" si="513">IFERROR(Q136/Q15*10000,0)</f>
        <v>0</v>
      </c>
      <c r="R166" s="406">
        <f t="shared" si="455"/>
        <v>0</v>
      </c>
      <c r="S166" s="406">
        <f t="shared" ref="S166:X166" si="514">IFERROR(S136/S15*10000,0)</f>
        <v>0</v>
      </c>
      <c r="T166" s="406">
        <f t="shared" si="514"/>
        <v>0</v>
      </c>
      <c r="U166" s="406">
        <f t="shared" si="514"/>
        <v>0</v>
      </c>
      <c r="V166" s="406">
        <f t="shared" si="514"/>
        <v>0</v>
      </c>
      <c r="W166" s="406">
        <f t="shared" si="514"/>
        <v>0</v>
      </c>
      <c r="X166" s="407">
        <f t="shared" si="514"/>
        <v>0</v>
      </c>
      <c r="Y166" s="282">
        <f t="shared" si="418"/>
        <v>0</v>
      </c>
      <c r="Z166" s="405">
        <f t="shared" ref="Z166:AA166" si="515">IFERROR(Z136/Z15*10000,0)</f>
        <v>0</v>
      </c>
      <c r="AA166" s="407">
        <f t="shared" si="515"/>
        <v>0</v>
      </c>
      <c r="AB166" s="408">
        <f t="shared" si="395"/>
        <v>0</v>
      </c>
      <c r="AC166" s="409"/>
      <c r="AD166" s="407">
        <f t="shared" si="485"/>
        <v>0</v>
      </c>
      <c r="AE166" s="408">
        <f t="shared" si="419"/>
        <v>0</v>
      </c>
    </row>
    <row r="167" spans="1:31" s="396" customFormat="1">
      <c r="A167" s="1009" t="str">
        <f>目录及填表说明!$D$3</f>
        <v>请填XX地区</v>
      </c>
      <c r="B167" s="1009" t="str">
        <f>目录及填表说明!$D$4</f>
        <v>请填XX项目</v>
      </c>
      <c r="C167" s="1280"/>
      <c r="D167" s="253">
        <v>3</v>
      </c>
      <c r="E167" s="246" t="s">
        <v>108</v>
      </c>
      <c r="F167" s="951">
        <f t="shared" ref="F167:G167" si="516">IFERROR(F137/F16*10000,0)</f>
        <v>0</v>
      </c>
      <c r="G167" s="951">
        <f t="shared" si="516"/>
        <v>0</v>
      </c>
      <c r="H167" s="951">
        <f t="shared" si="451"/>
        <v>0</v>
      </c>
      <c r="I167" s="406">
        <f t="shared" si="451"/>
        <v>0</v>
      </c>
      <c r="J167" s="406">
        <f t="shared" ref="J167:N167" si="517">IFERROR(J137/J16*10000,0)</f>
        <v>0</v>
      </c>
      <c r="K167" s="406">
        <f t="shared" si="517"/>
        <v>0</v>
      </c>
      <c r="L167" s="406">
        <f t="shared" si="517"/>
        <v>0</v>
      </c>
      <c r="M167" s="406">
        <f t="shared" si="517"/>
        <v>0</v>
      </c>
      <c r="N167" s="406">
        <f t="shared" si="517"/>
        <v>0</v>
      </c>
      <c r="O167" s="407">
        <f t="shared" ref="O167" si="518">IFERROR(O137/O16*10000,0)</f>
        <v>0</v>
      </c>
      <c r="P167" s="282">
        <f t="shared" si="417"/>
        <v>0</v>
      </c>
      <c r="Q167" s="951">
        <f t="shared" ref="Q167" si="519">IFERROR(Q137/Q16*10000,0)</f>
        <v>0</v>
      </c>
      <c r="R167" s="406">
        <f t="shared" si="455"/>
        <v>0</v>
      </c>
      <c r="S167" s="406">
        <f t="shared" ref="S167:X167" si="520">IFERROR(S137/S16*10000,0)</f>
        <v>0</v>
      </c>
      <c r="T167" s="406">
        <f t="shared" si="520"/>
        <v>0</v>
      </c>
      <c r="U167" s="406">
        <f t="shared" si="520"/>
        <v>0</v>
      </c>
      <c r="V167" s="406">
        <f t="shared" si="520"/>
        <v>0</v>
      </c>
      <c r="W167" s="406">
        <f t="shared" si="520"/>
        <v>0</v>
      </c>
      <c r="X167" s="407">
        <f t="shared" si="520"/>
        <v>0</v>
      </c>
      <c r="Y167" s="282">
        <f t="shared" si="418"/>
        <v>0</v>
      </c>
      <c r="Z167" s="405">
        <f t="shared" ref="Z167:AA167" si="521">IFERROR(Z137/Z16*10000,0)</f>
        <v>0</v>
      </c>
      <c r="AA167" s="407">
        <f t="shared" si="521"/>
        <v>0</v>
      </c>
      <c r="AB167" s="408">
        <f t="shared" si="395"/>
        <v>0</v>
      </c>
      <c r="AC167" s="409"/>
      <c r="AD167" s="407">
        <f t="shared" si="485"/>
        <v>0</v>
      </c>
      <c r="AE167" s="408">
        <f t="shared" si="419"/>
        <v>0</v>
      </c>
    </row>
    <row r="168" spans="1:31" s="396" customFormat="1" outlineLevel="1">
      <c r="A168" s="1009" t="str">
        <f>目录及填表说明!$D$3</f>
        <v>请填XX地区</v>
      </c>
      <c r="B168" s="1009" t="str">
        <f>目录及填表说明!$D$4</f>
        <v>请填XX项目</v>
      </c>
      <c r="C168" s="1280"/>
      <c r="D168" s="254"/>
      <c r="E168" s="247" t="str">
        <f>E138</f>
        <v>类别1</v>
      </c>
      <c r="F168" s="383">
        <f t="shared" ref="F168:G168" si="522">IFERROR(F138/F17*10000,0)</f>
        <v>0</v>
      </c>
      <c r="G168" s="383">
        <f t="shared" si="522"/>
        <v>0</v>
      </c>
      <c r="H168" s="383">
        <f t="shared" si="451"/>
        <v>0</v>
      </c>
      <c r="I168" s="406">
        <f t="shared" si="451"/>
        <v>0</v>
      </c>
      <c r="J168" s="406">
        <f t="shared" ref="J168:N168" si="523">IFERROR(J138/J17*10000,0)</f>
        <v>0</v>
      </c>
      <c r="K168" s="406">
        <f t="shared" si="523"/>
        <v>0</v>
      </c>
      <c r="L168" s="406">
        <f t="shared" si="523"/>
        <v>0</v>
      </c>
      <c r="M168" s="406">
        <f t="shared" si="523"/>
        <v>0</v>
      </c>
      <c r="N168" s="406">
        <f t="shared" si="523"/>
        <v>0</v>
      </c>
      <c r="O168" s="407">
        <f t="shared" ref="O168" si="524">IFERROR(O138/O17*10000,0)</f>
        <v>0</v>
      </c>
      <c r="P168" s="282">
        <f t="shared" si="417"/>
        <v>0</v>
      </c>
      <c r="Q168" s="951">
        <f t="shared" ref="Q168" si="525">IFERROR(Q138/Q17*10000,0)</f>
        <v>0</v>
      </c>
      <c r="R168" s="406">
        <f t="shared" si="455"/>
        <v>0</v>
      </c>
      <c r="S168" s="406">
        <f t="shared" ref="S168:X168" si="526">IFERROR(S138/S17*10000,0)</f>
        <v>0</v>
      </c>
      <c r="T168" s="406">
        <f t="shared" si="526"/>
        <v>0</v>
      </c>
      <c r="U168" s="406">
        <f t="shared" si="526"/>
        <v>0</v>
      </c>
      <c r="V168" s="406">
        <f t="shared" si="526"/>
        <v>0</v>
      </c>
      <c r="W168" s="406">
        <f t="shared" si="526"/>
        <v>0</v>
      </c>
      <c r="X168" s="407">
        <f t="shared" si="526"/>
        <v>0</v>
      </c>
      <c r="Y168" s="282">
        <f t="shared" si="418"/>
        <v>0</v>
      </c>
      <c r="Z168" s="405">
        <f t="shared" ref="Z168:AA168" si="527">IFERROR(Z138/Z17*10000,0)</f>
        <v>0</v>
      </c>
      <c r="AA168" s="407">
        <f t="shared" si="527"/>
        <v>0</v>
      </c>
      <c r="AB168" s="408">
        <f t="shared" si="395"/>
        <v>0</v>
      </c>
      <c r="AC168" s="409"/>
      <c r="AD168" s="407">
        <f t="shared" si="485"/>
        <v>0</v>
      </c>
      <c r="AE168" s="408">
        <f t="shared" si="419"/>
        <v>0</v>
      </c>
    </row>
    <row r="169" spans="1:31" s="396" customFormat="1" outlineLevel="1">
      <c r="A169" s="1009" t="str">
        <f>目录及填表说明!$D$3</f>
        <v>请填XX地区</v>
      </c>
      <c r="B169" s="1009" t="str">
        <f>目录及填表说明!$D$4</f>
        <v>请填XX项目</v>
      </c>
      <c r="C169" s="1280"/>
      <c r="D169" s="254"/>
      <c r="E169" s="247" t="str">
        <f>E139</f>
        <v>类别2</v>
      </c>
      <c r="F169" s="383">
        <f t="shared" ref="F169:G169" si="528">IFERROR(F139/F18*10000,0)</f>
        <v>0</v>
      </c>
      <c r="G169" s="383">
        <f t="shared" si="528"/>
        <v>0</v>
      </c>
      <c r="H169" s="383">
        <f t="shared" si="451"/>
        <v>0</v>
      </c>
      <c r="I169" s="406">
        <f t="shared" si="451"/>
        <v>0</v>
      </c>
      <c r="J169" s="406">
        <f t="shared" ref="J169:N169" si="529">IFERROR(J139/J18*10000,0)</f>
        <v>0</v>
      </c>
      <c r="K169" s="406">
        <f t="shared" si="529"/>
        <v>0</v>
      </c>
      <c r="L169" s="406">
        <f t="shared" si="529"/>
        <v>0</v>
      </c>
      <c r="M169" s="406">
        <f t="shared" si="529"/>
        <v>0</v>
      </c>
      <c r="N169" s="406">
        <f t="shared" si="529"/>
        <v>0</v>
      </c>
      <c r="O169" s="407">
        <f t="shared" ref="O169" si="530">IFERROR(O139/O18*10000,0)</f>
        <v>0</v>
      </c>
      <c r="P169" s="282">
        <f t="shared" si="417"/>
        <v>0</v>
      </c>
      <c r="Q169" s="951">
        <f t="shared" ref="Q169" si="531">IFERROR(Q139/Q18*10000,0)</f>
        <v>0</v>
      </c>
      <c r="R169" s="406">
        <f t="shared" si="455"/>
        <v>0</v>
      </c>
      <c r="S169" s="406">
        <f t="shared" ref="S169:X169" si="532">IFERROR(S139/S18*10000,0)</f>
        <v>0</v>
      </c>
      <c r="T169" s="406">
        <f t="shared" si="532"/>
        <v>0</v>
      </c>
      <c r="U169" s="406">
        <f t="shared" si="532"/>
        <v>0</v>
      </c>
      <c r="V169" s="406">
        <f t="shared" si="532"/>
        <v>0</v>
      </c>
      <c r="W169" s="406">
        <f t="shared" si="532"/>
        <v>0</v>
      </c>
      <c r="X169" s="407">
        <f t="shared" si="532"/>
        <v>0</v>
      </c>
      <c r="Y169" s="282">
        <f t="shared" si="418"/>
        <v>0</v>
      </c>
      <c r="Z169" s="405">
        <f t="shared" ref="Z169:AA169" si="533">IFERROR(Z139/Z18*10000,0)</f>
        <v>0</v>
      </c>
      <c r="AA169" s="407">
        <f t="shared" si="533"/>
        <v>0</v>
      </c>
      <c r="AB169" s="408">
        <f t="shared" si="395"/>
        <v>0</v>
      </c>
      <c r="AC169" s="409"/>
      <c r="AD169" s="407">
        <f t="shared" si="485"/>
        <v>0</v>
      </c>
      <c r="AE169" s="408">
        <f t="shared" si="419"/>
        <v>0</v>
      </c>
    </row>
    <row r="170" spans="1:31" s="396" customFormat="1" outlineLevel="1">
      <c r="A170" s="1009" t="str">
        <f>目录及填表说明!$D$3</f>
        <v>请填XX地区</v>
      </c>
      <c r="B170" s="1009" t="str">
        <f>目录及填表说明!$D$4</f>
        <v>请填XX项目</v>
      </c>
      <c r="C170" s="1280"/>
      <c r="D170" s="254"/>
      <c r="E170" s="249" t="str">
        <f>E140</f>
        <v>类别3</v>
      </c>
      <c r="F170" s="383">
        <f t="shared" ref="F170:G170" si="534">IFERROR(F140/F19*10000,0)</f>
        <v>0</v>
      </c>
      <c r="G170" s="383">
        <f t="shared" si="534"/>
        <v>0</v>
      </c>
      <c r="H170" s="383">
        <f t="shared" si="451"/>
        <v>0</v>
      </c>
      <c r="I170" s="406">
        <f t="shared" si="451"/>
        <v>0</v>
      </c>
      <c r="J170" s="406">
        <f t="shared" ref="J170:N170" si="535">IFERROR(J140/J19*10000,0)</f>
        <v>0</v>
      </c>
      <c r="K170" s="406">
        <f t="shared" si="535"/>
        <v>0</v>
      </c>
      <c r="L170" s="406">
        <f t="shared" si="535"/>
        <v>0</v>
      </c>
      <c r="M170" s="406">
        <f t="shared" si="535"/>
        <v>0</v>
      </c>
      <c r="N170" s="406">
        <f t="shared" si="535"/>
        <v>0</v>
      </c>
      <c r="O170" s="407">
        <f t="shared" ref="O170" si="536">IFERROR(O140/O19*10000,0)</f>
        <v>0</v>
      </c>
      <c r="P170" s="282">
        <f t="shared" si="417"/>
        <v>0</v>
      </c>
      <c r="Q170" s="951">
        <f t="shared" ref="Q170" si="537">IFERROR(Q140/Q19*10000,0)</f>
        <v>0</v>
      </c>
      <c r="R170" s="406">
        <f t="shared" si="455"/>
        <v>0</v>
      </c>
      <c r="S170" s="406">
        <f t="shared" ref="S170:X170" si="538">IFERROR(S140/S19*10000,0)</f>
        <v>0</v>
      </c>
      <c r="T170" s="406">
        <f t="shared" si="538"/>
        <v>0</v>
      </c>
      <c r="U170" s="406">
        <f t="shared" si="538"/>
        <v>0</v>
      </c>
      <c r="V170" s="406">
        <f t="shared" si="538"/>
        <v>0</v>
      </c>
      <c r="W170" s="406">
        <f t="shared" si="538"/>
        <v>0</v>
      </c>
      <c r="X170" s="407">
        <f t="shared" si="538"/>
        <v>0</v>
      </c>
      <c r="Y170" s="282">
        <f t="shared" si="418"/>
        <v>0</v>
      </c>
      <c r="Z170" s="405">
        <f t="shared" ref="Z170:AA170" si="539">IFERROR(Z140/Z19*10000,0)</f>
        <v>0</v>
      </c>
      <c r="AA170" s="407">
        <f t="shared" si="539"/>
        <v>0</v>
      </c>
      <c r="AB170" s="408">
        <f t="shared" si="395"/>
        <v>0</v>
      </c>
      <c r="AC170" s="409"/>
      <c r="AD170" s="407">
        <f t="shared" si="485"/>
        <v>0</v>
      </c>
      <c r="AE170" s="408">
        <f t="shared" si="419"/>
        <v>0</v>
      </c>
    </row>
    <row r="171" spans="1:31" s="396" customFormat="1" outlineLevel="1">
      <c r="A171" s="1009" t="str">
        <f>目录及填表说明!$D$3</f>
        <v>请填XX地区</v>
      </c>
      <c r="B171" s="1009" t="str">
        <f>目录及填表说明!$D$4</f>
        <v>请填XX项目</v>
      </c>
      <c r="C171" s="1280"/>
      <c r="D171" s="254"/>
      <c r="E171" s="395" t="str">
        <f>E141</f>
        <v>类别4</v>
      </c>
      <c r="F171" s="383">
        <f t="shared" ref="F171:G171" si="540">IFERROR(F141/F20*10000,0)</f>
        <v>0</v>
      </c>
      <c r="G171" s="383">
        <f t="shared" si="540"/>
        <v>0</v>
      </c>
      <c r="H171" s="383">
        <f t="shared" si="451"/>
        <v>0</v>
      </c>
      <c r="I171" s="406">
        <f t="shared" si="451"/>
        <v>0</v>
      </c>
      <c r="J171" s="406">
        <f t="shared" ref="J171:N171" si="541">IFERROR(J141/J20*10000,0)</f>
        <v>0</v>
      </c>
      <c r="K171" s="406">
        <f t="shared" si="541"/>
        <v>0</v>
      </c>
      <c r="L171" s="406">
        <f t="shared" si="541"/>
        <v>0</v>
      </c>
      <c r="M171" s="406">
        <f t="shared" si="541"/>
        <v>0</v>
      </c>
      <c r="N171" s="406">
        <f t="shared" si="541"/>
        <v>0</v>
      </c>
      <c r="O171" s="407">
        <f t="shared" ref="O171" si="542">IFERROR(O141/O20*10000,0)</f>
        <v>0</v>
      </c>
      <c r="P171" s="282">
        <f t="shared" si="417"/>
        <v>0</v>
      </c>
      <c r="Q171" s="951">
        <f t="shared" ref="Q171" si="543">IFERROR(Q141/Q20*10000,0)</f>
        <v>0</v>
      </c>
      <c r="R171" s="406">
        <f t="shared" si="455"/>
        <v>0</v>
      </c>
      <c r="S171" s="406">
        <f t="shared" ref="S171:X171" si="544">IFERROR(S141/S20*10000,0)</f>
        <v>0</v>
      </c>
      <c r="T171" s="406">
        <f t="shared" si="544"/>
        <v>0</v>
      </c>
      <c r="U171" s="406">
        <f t="shared" si="544"/>
        <v>0</v>
      </c>
      <c r="V171" s="406">
        <f t="shared" si="544"/>
        <v>0</v>
      </c>
      <c r="W171" s="406">
        <f t="shared" si="544"/>
        <v>0</v>
      </c>
      <c r="X171" s="407">
        <f t="shared" si="544"/>
        <v>0</v>
      </c>
      <c r="Y171" s="282">
        <f t="shared" si="418"/>
        <v>0</v>
      </c>
      <c r="Z171" s="405">
        <f t="shared" ref="Z171:AA171" si="545">IFERROR(Z141/Z20*10000,0)</f>
        <v>0</v>
      </c>
      <c r="AA171" s="407">
        <f t="shared" si="545"/>
        <v>0</v>
      </c>
      <c r="AB171" s="408">
        <f t="shared" si="395"/>
        <v>0</v>
      </c>
      <c r="AC171" s="409"/>
      <c r="AD171" s="407">
        <f t="shared" si="485"/>
        <v>0</v>
      </c>
      <c r="AE171" s="408">
        <f t="shared" si="419"/>
        <v>0</v>
      </c>
    </row>
    <row r="172" spans="1:31" s="396" customFormat="1">
      <c r="A172" s="1009" t="str">
        <f>目录及填表说明!$D$3</f>
        <v>请填XX地区</v>
      </c>
      <c r="B172" s="1009" t="str">
        <f>目录及填表说明!$D$4</f>
        <v>请填XX项目</v>
      </c>
      <c r="C172" s="1280"/>
      <c r="D172" s="253">
        <v>4</v>
      </c>
      <c r="E172" s="246" t="s">
        <v>109</v>
      </c>
      <c r="F172" s="951">
        <f t="shared" ref="F172:G172" si="546">IFERROR(F142/F21*10000,0)</f>
        <v>0</v>
      </c>
      <c r="G172" s="951">
        <f t="shared" si="546"/>
        <v>0</v>
      </c>
      <c r="H172" s="951">
        <f t="shared" si="451"/>
        <v>0</v>
      </c>
      <c r="I172" s="406">
        <f t="shared" si="451"/>
        <v>0</v>
      </c>
      <c r="J172" s="406">
        <f t="shared" ref="J172:N172" si="547">IFERROR(J142/J21*10000,0)</f>
        <v>0</v>
      </c>
      <c r="K172" s="406">
        <f t="shared" si="547"/>
        <v>0</v>
      </c>
      <c r="L172" s="406">
        <f t="shared" si="547"/>
        <v>0</v>
      </c>
      <c r="M172" s="406">
        <f t="shared" si="547"/>
        <v>0</v>
      </c>
      <c r="N172" s="406">
        <f t="shared" si="547"/>
        <v>0</v>
      </c>
      <c r="O172" s="407">
        <f t="shared" ref="O172" si="548">IFERROR(O142/O21*10000,0)</f>
        <v>0</v>
      </c>
      <c r="P172" s="282">
        <f t="shared" si="417"/>
        <v>0</v>
      </c>
      <c r="Q172" s="951">
        <f t="shared" ref="Q172" si="549">IFERROR(Q142/Q21*10000,0)</f>
        <v>0</v>
      </c>
      <c r="R172" s="406">
        <f t="shared" si="455"/>
        <v>0</v>
      </c>
      <c r="S172" s="406">
        <f t="shared" ref="S172:X172" si="550">IFERROR(S142/S21*10000,0)</f>
        <v>0</v>
      </c>
      <c r="T172" s="406">
        <f t="shared" si="550"/>
        <v>0</v>
      </c>
      <c r="U172" s="406">
        <f t="shared" si="550"/>
        <v>0</v>
      </c>
      <c r="V172" s="406">
        <f t="shared" si="550"/>
        <v>0</v>
      </c>
      <c r="W172" s="406">
        <f t="shared" si="550"/>
        <v>0</v>
      </c>
      <c r="X172" s="407">
        <f t="shared" si="550"/>
        <v>0</v>
      </c>
      <c r="Y172" s="282">
        <f t="shared" si="418"/>
        <v>0</v>
      </c>
      <c r="Z172" s="405">
        <f t="shared" ref="Z172:AA172" si="551">IFERROR(Z142/Z21*10000,0)</f>
        <v>0</v>
      </c>
      <c r="AA172" s="407">
        <f t="shared" si="551"/>
        <v>0</v>
      </c>
      <c r="AB172" s="408">
        <f t="shared" si="395"/>
        <v>0</v>
      </c>
      <c r="AC172" s="409"/>
      <c r="AD172" s="407">
        <f t="shared" si="485"/>
        <v>0</v>
      </c>
      <c r="AE172" s="408">
        <f t="shared" si="419"/>
        <v>0</v>
      </c>
    </row>
    <row r="173" spans="1:31" s="396" customFormat="1" outlineLevel="1">
      <c r="A173" s="1009" t="str">
        <f>目录及填表说明!$D$3</f>
        <v>请填XX地区</v>
      </c>
      <c r="B173" s="1009" t="str">
        <f>目录及填表说明!$D$4</f>
        <v>请填XX项目</v>
      </c>
      <c r="C173" s="1280"/>
      <c r="D173" s="254"/>
      <c r="E173" s="247" t="str">
        <f>E143</f>
        <v>类别1</v>
      </c>
      <c r="F173" s="383">
        <f t="shared" ref="F173:G173" si="552">IFERROR(F143/F22*10000,0)</f>
        <v>0</v>
      </c>
      <c r="G173" s="383">
        <f t="shared" si="552"/>
        <v>0</v>
      </c>
      <c r="H173" s="383">
        <f t="shared" si="451"/>
        <v>0</v>
      </c>
      <c r="I173" s="406">
        <f t="shared" si="451"/>
        <v>0</v>
      </c>
      <c r="J173" s="406">
        <f t="shared" ref="J173:N173" si="553">IFERROR(J143/J22*10000,0)</f>
        <v>0</v>
      </c>
      <c r="K173" s="406">
        <f t="shared" si="553"/>
        <v>0</v>
      </c>
      <c r="L173" s="406">
        <f t="shared" si="553"/>
        <v>0</v>
      </c>
      <c r="M173" s="406">
        <f t="shared" si="553"/>
        <v>0</v>
      </c>
      <c r="N173" s="406">
        <f t="shared" si="553"/>
        <v>0</v>
      </c>
      <c r="O173" s="407">
        <f t="shared" ref="O173" si="554">IFERROR(O143/O22*10000,0)</f>
        <v>0</v>
      </c>
      <c r="P173" s="282">
        <f t="shared" si="417"/>
        <v>0</v>
      </c>
      <c r="Q173" s="951">
        <f t="shared" ref="Q173" si="555">IFERROR(Q143/Q22*10000,0)</f>
        <v>0</v>
      </c>
      <c r="R173" s="406">
        <f t="shared" si="455"/>
        <v>0</v>
      </c>
      <c r="S173" s="406">
        <f t="shared" ref="S173:X173" si="556">IFERROR(S143/S22*10000,0)</f>
        <v>0</v>
      </c>
      <c r="T173" s="406">
        <f t="shared" si="556"/>
        <v>0</v>
      </c>
      <c r="U173" s="406">
        <f t="shared" si="556"/>
        <v>0</v>
      </c>
      <c r="V173" s="406">
        <f t="shared" si="556"/>
        <v>0</v>
      </c>
      <c r="W173" s="406">
        <f t="shared" si="556"/>
        <v>0</v>
      </c>
      <c r="X173" s="407">
        <f t="shared" si="556"/>
        <v>0</v>
      </c>
      <c r="Y173" s="282">
        <f t="shared" si="418"/>
        <v>0</v>
      </c>
      <c r="Z173" s="405">
        <f t="shared" ref="Z173:AA173" si="557">IFERROR(Z143/Z22*10000,0)</f>
        <v>0</v>
      </c>
      <c r="AA173" s="407">
        <f t="shared" si="557"/>
        <v>0</v>
      </c>
      <c r="AB173" s="408">
        <f t="shared" si="395"/>
        <v>0</v>
      </c>
      <c r="AC173" s="409"/>
      <c r="AD173" s="407">
        <f t="shared" si="485"/>
        <v>0</v>
      </c>
      <c r="AE173" s="408">
        <f t="shared" si="419"/>
        <v>0</v>
      </c>
    </row>
    <row r="174" spans="1:31" s="396" customFormat="1" outlineLevel="1">
      <c r="A174" s="1009" t="str">
        <f>目录及填表说明!$D$3</f>
        <v>请填XX地区</v>
      </c>
      <c r="B174" s="1009" t="str">
        <f>目录及填表说明!$D$4</f>
        <v>请填XX项目</v>
      </c>
      <c r="C174" s="1280"/>
      <c r="D174" s="254"/>
      <c r="E174" s="247" t="str">
        <f>E144</f>
        <v>类别2</v>
      </c>
      <c r="F174" s="383">
        <f t="shared" ref="F174:G174" si="558">IFERROR(F144/F23*10000,0)</f>
        <v>0</v>
      </c>
      <c r="G174" s="383">
        <f t="shared" si="558"/>
        <v>0</v>
      </c>
      <c r="H174" s="383">
        <f t="shared" si="451"/>
        <v>0</v>
      </c>
      <c r="I174" s="406">
        <f t="shared" si="451"/>
        <v>0</v>
      </c>
      <c r="J174" s="406">
        <f t="shared" ref="J174:N174" si="559">IFERROR(J144/J23*10000,0)</f>
        <v>0</v>
      </c>
      <c r="K174" s="406">
        <f t="shared" si="559"/>
        <v>0</v>
      </c>
      <c r="L174" s="406">
        <f t="shared" si="559"/>
        <v>0</v>
      </c>
      <c r="M174" s="406">
        <f t="shared" si="559"/>
        <v>0</v>
      </c>
      <c r="N174" s="406">
        <f t="shared" si="559"/>
        <v>0</v>
      </c>
      <c r="O174" s="407">
        <f t="shared" ref="O174" si="560">IFERROR(O144/O23*10000,0)</f>
        <v>0</v>
      </c>
      <c r="P174" s="282">
        <f t="shared" si="417"/>
        <v>0</v>
      </c>
      <c r="Q174" s="951">
        <f t="shared" ref="Q174" si="561">IFERROR(Q144/Q23*10000,0)</f>
        <v>0</v>
      </c>
      <c r="R174" s="406">
        <f t="shared" si="455"/>
        <v>0</v>
      </c>
      <c r="S174" s="406">
        <f t="shared" ref="S174:X174" si="562">IFERROR(S144/S23*10000,0)</f>
        <v>0</v>
      </c>
      <c r="T174" s="406">
        <f t="shared" si="562"/>
        <v>0</v>
      </c>
      <c r="U174" s="406">
        <f t="shared" si="562"/>
        <v>0</v>
      </c>
      <c r="V174" s="406">
        <f t="shared" si="562"/>
        <v>0</v>
      </c>
      <c r="W174" s="406">
        <f t="shared" si="562"/>
        <v>0</v>
      </c>
      <c r="X174" s="407">
        <f t="shared" si="562"/>
        <v>0</v>
      </c>
      <c r="Y174" s="282">
        <f t="shared" si="418"/>
        <v>0</v>
      </c>
      <c r="Z174" s="405">
        <f t="shared" ref="Z174:AA174" si="563">IFERROR(Z144/Z23*10000,0)</f>
        <v>0</v>
      </c>
      <c r="AA174" s="407">
        <f t="shared" si="563"/>
        <v>0</v>
      </c>
      <c r="AB174" s="408">
        <f t="shared" si="395"/>
        <v>0</v>
      </c>
      <c r="AC174" s="409"/>
      <c r="AD174" s="407">
        <f t="shared" si="485"/>
        <v>0</v>
      </c>
      <c r="AE174" s="408">
        <f t="shared" si="419"/>
        <v>0</v>
      </c>
    </row>
    <row r="175" spans="1:31" s="396" customFormat="1" outlineLevel="1">
      <c r="A175" s="1009" t="str">
        <f>目录及填表说明!$D$3</f>
        <v>请填XX地区</v>
      </c>
      <c r="B175" s="1009" t="str">
        <f>目录及填表说明!$D$4</f>
        <v>请填XX项目</v>
      </c>
      <c r="C175" s="1280"/>
      <c r="D175" s="254"/>
      <c r="E175" s="249" t="str">
        <f>E145</f>
        <v>类别3</v>
      </c>
      <c r="F175" s="383">
        <f t="shared" ref="F175:G175" si="564">IFERROR(F145/F24*10000,0)</f>
        <v>0</v>
      </c>
      <c r="G175" s="383">
        <f t="shared" si="564"/>
        <v>0</v>
      </c>
      <c r="H175" s="383">
        <f t="shared" si="451"/>
        <v>0</v>
      </c>
      <c r="I175" s="406">
        <f t="shared" si="451"/>
        <v>0</v>
      </c>
      <c r="J175" s="406">
        <f t="shared" ref="J175:N175" si="565">IFERROR(J145/J24*10000,0)</f>
        <v>0</v>
      </c>
      <c r="K175" s="406">
        <f t="shared" si="565"/>
        <v>0</v>
      </c>
      <c r="L175" s="406">
        <f t="shared" si="565"/>
        <v>0</v>
      </c>
      <c r="M175" s="406">
        <f t="shared" si="565"/>
        <v>0</v>
      </c>
      <c r="N175" s="406">
        <f t="shared" si="565"/>
        <v>0</v>
      </c>
      <c r="O175" s="407">
        <f t="shared" ref="O175" si="566">IFERROR(O145/O24*10000,0)</f>
        <v>0</v>
      </c>
      <c r="P175" s="282">
        <f t="shared" si="417"/>
        <v>0</v>
      </c>
      <c r="Q175" s="951">
        <f t="shared" ref="Q175" si="567">IFERROR(Q145/Q24*10000,0)</f>
        <v>0</v>
      </c>
      <c r="R175" s="406">
        <f t="shared" si="455"/>
        <v>0</v>
      </c>
      <c r="S175" s="406">
        <f t="shared" ref="S175:X175" si="568">IFERROR(S145/S24*10000,0)</f>
        <v>0</v>
      </c>
      <c r="T175" s="406">
        <f t="shared" si="568"/>
        <v>0</v>
      </c>
      <c r="U175" s="406">
        <f t="shared" si="568"/>
        <v>0</v>
      </c>
      <c r="V175" s="406">
        <f t="shared" si="568"/>
        <v>0</v>
      </c>
      <c r="W175" s="406">
        <f t="shared" si="568"/>
        <v>0</v>
      </c>
      <c r="X175" s="407">
        <f t="shared" si="568"/>
        <v>0</v>
      </c>
      <c r="Y175" s="282">
        <f t="shared" si="418"/>
        <v>0</v>
      </c>
      <c r="Z175" s="405">
        <f t="shared" ref="Z175:AA175" si="569">IFERROR(Z145/Z24*10000,0)</f>
        <v>0</v>
      </c>
      <c r="AA175" s="407">
        <f t="shared" si="569"/>
        <v>0</v>
      </c>
      <c r="AB175" s="408">
        <f t="shared" si="395"/>
        <v>0</v>
      </c>
      <c r="AC175" s="409"/>
      <c r="AD175" s="407">
        <f t="shared" si="485"/>
        <v>0</v>
      </c>
      <c r="AE175" s="408">
        <f t="shared" si="419"/>
        <v>0</v>
      </c>
    </row>
    <row r="176" spans="1:31" s="396" customFormat="1" outlineLevel="1">
      <c r="A176" s="1009" t="str">
        <f>目录及填表说明!$D$3</f>
        <v>请填XX地区</v>
      </c>
      <c r="B176" s="1009" t="str">
        <f>目录及填表说明!$D$4</f>
        <v>请填XX项目</v>
      </c>
      <c r="C176" s="1280"/>
      <c r="D176" s="254"/>
      <c r="E176" s="395" t="str">
        <f>E146</f>
        <v>类别4</v>
      </c>
      <c r="F176" s="383">
        <f t="shared" ref="F176:G176" si="570">IFERROR(F146/F25*10000,0)</f>
        <v>0</v>
      </c>
      <c r="G176" s="383">
        <f t="shared" si="570"/>
        <v>0</v>
      </c>
      <c r="H176" s="383">
        <f t="shared" si="451"/>
        <v>0</v>
      </c>
      <c r="I176" s="406">
        <f t="shared" si="451"/>
        <v>0</v>
      </c>
      <c r="J176" s="406">
        <f t="shared" ref="J176:N176" si="571">IFERROR(J146/J25*10000,0)</f>
        <v>0</v>
      </c>
      <c r="K176" s="406">
        <f t="shared" si="571"/>
        <v>0</v>
      </c>
      <c r="L176" s="406">
        <f t="shared" si="571"/>
        <v>0</v>
      </c>
      <c r="M176" s="406">
        <f t="shared" si="571"/>
        <v>0</v>
      </c>
      <c r="N176" s="406">
        <f t="shared" si="571"/>
        <v>0</v>
      </c>
      <c r="O176" s="407">
        <f t="shared" ref="O176" si="572">IFERROR(O146/O25*10000,0)</f>
        <v>0</v>
      </c>
      <c r="P176" s="282">
        <f t="shared" si="417"/>
        <v>0</v>
      </c>
      <c r="Q176" s="951">
        <f t="shared" ref="Q176" si="573">IFERROR(Q146/Q25*10000,0)</f>
        <v>0</v>
      </c>
      <c r="R176" s="406">
        <f t="shared" si="455"/>
        <v>0</v>
      </c>
      <c r="S176" s="406">
        <f t="shared" ref="S176:X176" si="574">IFERROR(S146/S25*10000,0)</f>
        <v>0</v>
      </c>
      <c r="T176" s="406">
        <f t="shared" si="574"/>
        <v>0</v>
      </c>
      <c r="U176" s="406">
        <f t="shared" si="574"/>
        <v>0</v>
      </c>
      <c r="V176" s="406">
        <f t="shared" si="574"/>
        <v>0</v>
      </c>
      <c r="W176" s="406">
        <f t="shared" si="574"/>
        <v>0</v>
      </c>
      <c r="X176" s="407">
        <f t="shared" si="574"/>
        <v>0</v>
      </c>
      <c r="Y176" s="282">
        <f t="shared" si="418"/>
        <v>0</v>
      </c>
      <c r="Z176" s="405">
        <f t="shared" ref="Z176:AA176" si="575">IFERROR(Z146/Z25*10000,0)</f>
        <v>0</v>
      </c>
      <c r="AA176" s="407">
        <f t="shared" si="575"/>
        <v>0</v>
      </c>
      <c r="AB176" s="408">
        <f t="shared" si="395"/>
        <v>0</v>
      </c>
      <c r="AC176" s="409"/>
      <c r="AD176" s="407">
        <f t="shared" si="485"/>
        <v>0</v>
      </c>
      <c r="AE176" s="408">
        <f t="shared" si="419"/>
        <v>0</v>
      </c>
    </row>
    <row r="177" spans="1:31" s="396" customFormat="1">
      <c r="A177" s="1009" t="str">
        <f>目录及填表说明!$D$3</f>
        <v>请填XX地区</v>
      </c>
      <c r="B177" s="1009" t="str">
        <f>目录及填表说明!$D$4</f>
        <v>请填XX项目</v>
      </c>
      <c r="C177" s="1280"/>
      <c r="D177" s="253">
        <v>5</v>
      </c>
      <c r="E177" s="246" t="s">
        <v>110</v>
      </c>
      <c r="F177" s="951">
        <f t="shared" ref="F177:G177" si="576">IFERROR(F147/F26*10000,0)</f>
        <v>0</v>
      </c>
      <c r="G177" s="951">
        <f t="shared" si="576"/>
        <v>0</v>
      </c>
      <c r="H177" s="951">
        <f t="shared" si="451"/>
        <v>0</v>
      </c>
      <c r="I177" s="406">
        <f t="shared" si="451"/>
        <v>0</v>
      </c>
      <c r="J177" s="406">
        <f t="shared" ref="J177:N177" si="577">IFERROR(J147/J26*10000,0)</f>
        <v>0</v>
      </c>
      <c r="K177" s="406">
        <f t="shared" si="577"/>
        <v>0</v>
      </c>
      <c r="L177" s="406">
        <f t="shared" si="577"/>
        <v>0</v>
      </c>
      <c r="M177" s="406">
        <f t="shared" si="577"/>
        <v>0</v>
      </c>
      <c r="N177" s="406">
        <f t="shared" si="577"/>
        <v>0</v>
      </c>
      <c r="O177" s="407">
        <f t="shared" ref="O177" si="578">IFERROR(O147/O26*10000,0)</f>
        <v>0</v>
      </c>
      <c r="P177" s="282">
        <f t="shared" si="417"/>
        <v>0</v>
      </c>
      <c r="Q177" s="951">
        <f t="shared" ref="Q177" si="579">IFERROR(Q147/Q26*10000,0)</f>
        <v>0</v>
      </c>
      <c r="R177" s="406">
        <f t="shared" si="455"/>
        <v>0</v>
      </c>
      <c r="S177" s="406">
        <f t="shared" ref="S177:X177" si="580">IFERROR(S147/S26*10000,0)</f>
        <v>0</v>
      </c>
      <c r="T177" s="406">
        <f t="shared" si="580"/>
        <v>0</v>
      </c>
      <c r="U177" s="406">
        <f t="shared" si="580"/>
        <v>0</v>
      </c>
      <c r="V177" s="406">
        <f t="shared" si="580"/>
        <v>0</v>
      </c>
      <c r="W177" s="406">
        <f t="shared" si="580"/>
        <v>0</v>
      </c>
      <c r="X177" s="407">
        <f t="shared" si="580"/>
        <v>0</v>
      </c>
      <c r="Y177" s="282">
        <f t="shared" si="418"/>
        <v>0</v>
      </c>
      <c r="Z177" s="405">
        <f t="shared" ref="Z177:AA177" si="581">IFERROR(Z147/Z26*10000,0)</f>
        <v>0</v>
      </c>
      <c r="AA177" s="407">
        <f t="shared" si="581"/>
        <v>0</v>
      </c>
      <c r="AB177" s="408">
        <f t="shared" si="395"/>
        <v>0</v>
      </c>
      <c r="AC177" s="409"/>
      <c r="AD177" s="407">
        <f t="shared" si="485"/>
        <v>0</v>
      </c>
      <c r="AE177" s="408">
        <f t="shared" si="419"/>
        <v>0</v>
      </c>
    </row>
    <row r="178" spans="1:31" s="396" customFormat="1" outlineLevel="1">
      <c r="A178" s="1009" t="str">
        <f>目录及填表说明!$D$3</f>
        <v>请填XX地区</v>
      </c>
      <c r="B178" s="1009" t="str">
        <f>目录及填表说明!$D$4</f>
        <v>请填XX项目</v>
      </c>
      <c r="C178" s="1280"/>
      <c r="D178" s="254"/>
      <c r="E178" s="247" t="str">
        <f>E148</f>
        <v>类别1</v>
      </c>
      <c r="F178" s="383">
        <f t="shared" ref="F178:G178" si="582">IFERROR(F148/F27*10000,0)</f>
        <v>0</v>
      </c>
      <c r="G178" s="383">
        <f t="shared" si="582"/>
        <v>0</v>
      </c>
      <c r="H178" s="383">
        <f t="shared" si="451"/>
        <v>0</v>
      </c>
      <c r="I178" s="406">
        <f t="shared" si="451"/>
        <v>0</v>
      </c>
      <c r="J178" s="406">
        <f t="shared" ref="J178:N178" si="583">IFERROR(J148/J27*10000,0)</f>
        <v>0</v>
      </c>
      <c r="K178" s="406">
        <f t="shared" si="583"/>
        <v>0</v>
      </c>
      <c r="L178" s="406">
        <f t="shared" si="583"/>
        <v>0</v>
      </c>
      <c r="M178" s="406">
        <f t="shared" si="583"/>
        <v>0</v>
      </c>
      <c r="N178" s="406">
        <f t="shared" si="583"/>
        <v>0</v>
      </c>
      <c r="O178" s="407">
        <f t="shared" ref="O178" si="584">IFERROR(O148/O27*10000,0)</f>
        <v>0</v>
      </c>
      <c r="P178" s="282">
        <f t="shared" si="417"/>
        <v>0</v>
      </c>
      <c r="Q178" s="951">
        <f t="shared" ref="Q178" si="585">IFERROR(Q148/Q27*10000,0)</f>
        <v>0</v>
      </c>
      <c r="R178" s="406">
        <f t="shared" si="455"/>
        <v>0</v>
      </c>
      <c r="S178" s="406">
        <f t="shared" ref="S178:X178" si="586">IFERROR(S148/S27*10000,0)</f>
        <v>0</v>
      </c>
      <c r="T178" s="406">
        <f t="shared" si="586"/>
        <v>0</v>
      </c>
      <c r="U178" s="406">
        <f t="shared" si="586"/>
        <v>0</v>
      </c>
      <c r="V178" s="406">
        <f t="shared" si="586"/>
        <v>0</v>
      </c>
      <c r="W178" s="406">
        <f t="shared" si="586"/>
        <v>0</v>
      </c>
      <c r="X178" s="407">
        <f t="shared" si="586"/>
        <v>0</v>
      </c>
      <c r="Y178" s="282">
        <f t="shared" si="418"/>
        <v>0</v>
      </c>
      <c r="Z178" s="405">
        <f t="shared" ref="Z178:AA178" si="587">IFERROR(Z148/Z27*10000,0)</f>
        <v>0</v>
      </c>
      <c r="AA178" s="407">
        <f t="shared" si="587"/>
        <v>0</v>
      </c>
      <c r="AB178" s="408">
        <f t="shared" si="395"/>
        <v>0</v>
      </c>
      <c r="AC178" s="409"/>
      <c r="AD178" s="407">
        <f t="shared" si="485"/>
        <v>0</v>
      </c>
      <c r="AE178" s="408">
        <f t="shared" si="419"/>
        <v>0</v>
      </c>
    </row>
    <row r="179" spans="1:31" s="396" customFormat="1" outlineLevel="1">
      <c r="A179" s="1009" t="str">
        <f>目录及填表说明!$D$3</f>
        <v>请填XX地区</v>
      </c>
      <c r="B179" s="1009" t="str">
        <f>目录及填表说明!$D$4</f>
        <v>请填XX项目</v>
      </c>
      <c r="C179" s="1280"/>
      <c r="D179" s="254"/>
      <c r="E179" s="247" t="str">
        <f>E149</f>
        <v>类别2</v>
      </c>
      <c r="F179" s="383">
        <f t="shared" ref="F179:G179" si="588">IFERROR(F149/F28*10000,0)</f>
        <v>0</v>
      </c>
      <c r="G179" s="383">
        <f t="shared" si="588"/>
        <v>0</v>
      </c>
      <c r="H179" s="383">
        <f t="shared" si="451"/>
        <v>0</v>
      </c>
      <c r="I179" s="406">
        <f t="shared" si="451"/>
        <v>0</v>
      </c>
      <c r="J179" s="406">
        <f t="shared" ref="J179:N179" si="589">IFERROR(J149/J28*10000,0)</f>
        <v>0</v>
      </c>
      <c r="K179" s="406">
        <f t="shared" si="589"/>
        <v>0</v>
      </c>
      <c r="L179" s="406">
        <f t="shared" si="589"/>
        <v>0</v>
      </c>
      <c r="M179" s="406">
        <f t="shared" si="589"/>
        <v>0</v>
      </c>
      <c r="N179" s="406">
        <f t="shared" si="589"/>
        <v>0</v>
      </c>
      <c r="O179" s="407">
        <f t="shared" ref="O179" si="590">IFERROR(O149/O28*10000,0)</f>
        <v>0</v>
      </c>
      <c r="P179" s="282">
        <f t="shared" si="417"/>
        <v>0</v>
      </c>
      <c r="Q179" s="951">
        <f t="shared" ref="Q179" si="591">IFERROR(Q149/Q28*10000,0)</f>
        <v>0</v>
      </c>
      <c r="R179" s="406">
        <f t="shared" si="455"/>
        <v>0</v>
      </c>
      <c r="S179" s="406">
        <f t="shared" ref="S179:X179" si="592">IFERROR(S149/S28*10000,0)</f>
        <v>0</v>
      </c>
      <c r="T179" s="406">
        <f t="shared" si="592"/>
        <v>0</v>
      </c>
      <c r="U179" s="406">
        <f t="shared" si="592"/>
        <v>0</v>
      </c>
      <c r="V179" s="406">
        <f t="shared" si="592"/>
        <v>0</v>
      </c>
      <c r="W179" s="406">
        <f t="shared" si="592"/>
        <v>0</v>
      </c>
      <c r="X179" s="407">
        <f t="shared" si="592"/>
        <v>0</v>
      </c>
      <c r="Y179" s="282">
        <f t="shared" si="418"/>
        <v>0</v>
      </c>
      <c r="Z179" s="405">
        <f t="shared" ref="Z179:AA179" si="593">IFERROR(Z149/Z28*10000,0)</f>
        <v>0</v>
      </c>
      <c r="AA179" s="407">
        <f t="shared" si="593"/>
        <v>0</v>
      </c>
      <c r="AB179" s="408">
        <f t="shared" si="395"/>
        <v>0</v>
      </c>
      <c r="AC179" s="409"/>
      <c r="AD179" s="407">
        <f t="shared" si="485"/>
        <v>0</v>
      </c>
      <c r="AE179" s="408">
        <f t="shared" si="419"/>
        <v>0</v>
      </c>
    </row>
    <row r="180" spans="1:31" s="396" customFormat="1" outlineLevel="1">
      <c r="A180" s="1009" t="str">
        <f>目录及填表说明!$D$3</f>
        <v>请填XX地区</v>
      </c>
      <c r="B180" s="1009" t="str">
        <f>目录及填表说明!$D$4</f>
        <v>请填XX项目</v>
      </c>
      <c r="C180" s="1280"/>
      <c r="D180" s="254"/>
      <c r="E180" s="249" t="str">
        <f>E150</f>
        <v>类别3</v>
      </c>
      <c r="F180" s="383">
        <f t="shared" ref="F180:G180" si="594">IFERROR(F150/F29*10000,0)</f>
        <v>0</v>
      </c>
      <c r="G180" s="383">
        <f t="shared" si="594"/>
        <v>0</v>
      </c>
      <c r="H180" s="383">
        <f t="shared" si="451"/>
        <v>0</v>
      </c>
      <c r="I180" s="406">
        <f t="shared" si="451"/>
        <v>0</v>
      </c>
      <c r="J180" s="406">
        <f t="shared" ref="J180:N180" si="595">IFERROR(J150/J29*10000,0)</f>
        <v>0</v>
      </c>
      <c r="K180" s="406">
        <f t="shared" si="595"/>
        <v>0</v>
      </c>
      <c r="L180" s="406">
        <f t="shared" si="595"/>
        <v>0</v>
      </c>
      <c r="M180" s="406">
        <f t="shared" si="595"/>
        <v>0</v>
      </c>
      <c r="N180" s="406">
        <f t="shared" si="595"/>
        <v>0</v>
      </c>
      <c r="O180" s="407">
        <f t="shared" ref="O180" si="596">IFERROR(O150/O29*10000,0)</f>
        <v>0</v>
      </c>
      <c r="P180" s="282">
        <f t="shared" si="417"/>
        <v>0</v>
      </c>
      <c r="Q180" s="951">
        <f t="shared" ref="Q180" si="597">IFERROR(Q150/Q29*10000,0)</f>
        <v>0</v>
      </c>
      <c r="R180" s="406">
        <f t="shared" si="455"/>
        <v>0</v>
      </c>
      <c r="S180" s="406">
        <f t="shared" ref="S180:X180" si="598">IFERROR(S150/S29*10000,0)</f>
        <v>0</v>
      </c>
      <c r="T180" s="406">
        <f t="shared" si="598"/>
        <v>0</v>
      </c>
      <c r="U180" s="406">
        <f t="shared" si="598"/>
        <v>0</v>
      </c>
      <c r="V180" s="406">
        <f t="shared" si="598"/>
        <v>0</v>
      </c>
      <c r="W180" s="406">
        <f t="shared" si="598"/>
        <v>0</v>
      </c>
      <c r="X180" s="407">
        <f t="shared" si="598"/>
        <v>0</v>
      </c>
      <c r="Y180" s="282">
        <f t="shared" si="418"/>
        <v>0</v>
      </c>
      <c r="Z180" s="405">
        <f t="shared" ref="Z180:AA180" si="599">IFERROR(Z150/Z29*10000,0)</f>
        <v>0</v>
      </c>
      <c r="AA180" s="407">
        <f t="shared" si="599"/>
        <v>0</v>
      </c>
      <c r="AB180" s="408">
        <f t="shared" si="395"/>
        <v>0</v>
      </c>
      <c r="AC180" s="409"/>
      <c r="AD180" s="407">
        <f t="shared" si="485"/>
        <v>0</v>
      </c>
      <c r="AE180" s="408">
        <f t="shared" si="419"/>
        <v>0</v>
      </c>
    </row>
    <row r="181" spans="1:31" s="396" customFormat="1" outlineLevel="1">
      <c r="A181" s="1009" t="str">
        <f>目录及填表说明!$D$3</f>
        <v>请填XX地区</v>
      </c>
      <c r="B181" s="1009" t="str">
        <f>目录及填表说明!$D$4</f>
        <v>请填XX项目</v>
      </c>
      <c r="C181" s="1280"/>
      <c r="D181" s="255"/>
      <c r="E181" s="395" t="str">
        <f>E151</f>
        <v>类别4</v>
      </c>
      <c r="F181" s="383">
        <f t="shared" ref="F181:G181" si="600">IFERROR(F151/F30*10000,0)</f>
        <v>0</v>
      </c>
      <c r="G181" s="383">
        <f t="shared" si="600"/>
        <v>0</v>
      </c>
      <c r="H181" s="383">
        <f t="shared" si="451"/>
        <v>0</v>
      </c>
      <c r="I181" s="406">
        <f t="shared" si="451"/>
        <v>0</v>
      </c>
      <c r="J181" s="406">
        <f t="shared" ref="J181:N181" si="601">IFERROR(J151/J30*10000,0)</f>
        <v>0</v>
      </c>
      <c r="K181" s="406">
        <f t="shared" si="601"/>
        <v>0</v>
      </c>
      <c r="L181" s="406">
        <f t="shared" si="601"/>
        <v>0</v>
      </c>
      <c r="M181" s="406">
        <f t="shared" si="601"/>
        <v>0</v>
      </c>
      <c r="N181" s="406">
        <f t="shared" si="601"/>
        <v>0</v>
      </c>
      <c r="O181" s="407">
        <f t="shared" ref="O181" si="602">IFERROR(O151/O30*10000,0)</f>
        <v>0</v>
      </c>
      <c r="P181" s="282">
        <f t="shared" si="417"/>
        <v>0</v>
      </c>
      <c r="Q181" s="951">
        <f t="shared" ref="Q181" si="603">IFERROR(Q151/Q30*10000,0)</f>
        <v>0</v>
      </c>
      <c r="R181" s="406">
        <f t="shared" si="455"/>
        <v>0</v>
      </c>
      <c r="S181" s="406">
        <f t="shared" ref="S181:X181" si="604">IFERROR(S151/S30*10000,0)</f>
        <v>0</v>
      </c>
      <c r="T181" s="406">
        <f t="shared" si="604"/>
        <v>0</v>
      </c>
      <c r="U181" s="406">
        <f t="shared" si="604"/>
        <v>0</v>
      </c>
      <c r="V181" s="406">
        <f t="shared" si="604"/>
        <v>0</v>
      </c>
      <c r="W181" s="406">
        <f t="shared" si="604"/>
        <v>0</v>
      </c>
      <c r="X181" s="407">
        <f t="shared" si="604"/>
        <v>0</v>
      </c>
      <c r="Y181" s="282">
        <f t="shared" si="418"/>
        <v>0</v>
      </c>
      <c r="Z181" s="405">
        <f t="shared" ref="Z181:AA181" si="605">IFERROR(Z151/Z30*10000,0)</f>
        <v>0</v>
      </c>
      <c r="AA181" s="407">
        <f t="shared" si="605"/>
        <v>0</v>
      </c>
      <c r="AB181" s="408">
        <f t="shared" si="395"/>
        <v>0</v>
      </c>
      <c r="AC181" s="409"/>
      <c r="AD181" s="407">
        <f t="shared" si="485"/>
        <v>0</v>
      </c>
      <c r="AE181" s="408">
        <f t="shared" si="419"/>
        <v>0</v>
      </c>
    </row>
    <row r="182" spans="1:31" s="396" customFormat="1">
      <c r="A182" s="1009" t="str">
        <f>目录及填表说明!$D$3</f>
        <v>请填XX地区</v>
      </c>
      <c r="B182" s="1009" t="str">
        <f>目录及填表说明!$D$4</f>
        <v>请填XX项目</v>
      </c>
      <c r="C182" s="1280"/>
      <c r="D182" s="253">
        <v>6</v>
      </c>
      <c r="E182" s="246" t="s">
        <v>103</v>
      </c>
      <c r="F182" s="951">
        <f t="shared" ref="F182:G182" si="606">IFERROR(F152/F31*10000,0)</f>
        <v>0</v>
      </c>
      <c r="G182" s="951">
        <f t="shared" si="606"/>
        <v>0</v>
      </c>
      <c r="H182" s="951">
        <f t="shared" si="451"/>
        <v>0</v>
      </c>
      <c r="I182" s="406">
        <f t="shared" si="451"/>
        <v>0</v>
      </c>
      <c r="J182" s="406">
        <f t="shared" ref="J182:N182" si="607">IFERROR(J152/J31*10000,0)</f>
        <v>0</v>
      </c>
      <c r="K182" s="406">
        <f t="shared" si="607"/>
        <v>0</v>
      </c>
      <c r="L182" s="406">
        <f t="shared" si="607"/>
        <v>0</v>
      </c>
      <c r="M182" s="406">
        <f t="shared" si="607"/>
        <v>0</v>
      </c>
      <c r="N182" s="406">
        <f t="shared" si="607"/>
        <v>0</v>
      </c>
      <c r="O182" s="407">
        <f t="shared" ref="O182:O184" si="608">IFERROR(O152/O31*10000,0)</f>
        <v>0</v>
      </c>
      <c r="P182" s="282">
        <f t="shared" si="417"/>
        <v>0</v>
      </c>
      <c r="Q182" s="951">
        <f t="shared" ref="Q182" si="609">IFERROR(Q152/Q31*10000,0)</f>
        <v>0</v>
      </c>
      <c r="R182" s="406">
        <f t="shared" si="455"/>
        <v>0</v>
      </c>
      <c r="S182" s="406">
        <f t="shared" ref="S182:X182" si="610">IFERROR(S152/S31*10000,0)</f>
        <v>0</v>
      </c>
      <c r="T182" s="406">
        <f t="shared" si="610"/>
        <v>0</v>
      </c>
      <c r="U182" s="406">
        <f t="shared" si="610"/>
        <v>0</v>
      </c>
      <c r="V182" s="406">
        <f t="shared" si="610"/>
        <v>0</v>
      </c>
      <c r="W182" s="406">
        <f t="shared" si="610"/>
        <v>0</v>
      </c>
      <c r="X182" s="407">
        <f t="shared" si="610"/>
        <v>0</v>
      </c>
      <c r="Y182" s="282">
        <f t="shared" si="418"/>
        <v>0</v>
      </c>
      <c r="Z182" s="405">
        <f t="shared" ref="Z182:AA182" si="611">IFERROR(Z152/Z31*10000,0)</f>
        <v>0</v>
      </c>
      <c r="AA182" s="407">
        <f t="shared" si="611"/>
        <v>0</v>
      </c>
      <c r="AB182" s="408">
        <f t="shared" si="395"/>
        <v>0</v>
      </c>
      <c r="AC182" s="409"/>
      <c r="AD182" s="407">
        <f t="shared" si="485"/>
        <v>0</v>
      </c>
      <c r="AE182" s="408">
        <f t="shared" si="419"/>
        <v>0</v>
      </c>
    </row>
    <row r="183" spans="1:31" s="396" customFormat="1">
      <c r="A183" s="1009" t="str">
        <f>目录及填表说明!$D$3</f>
        <v>请填XX地区</v>
      </c>
      <c r="B183" s="1009" t="str">
        <f>目录及填表说明!$D$4</f>
        <v>请填XX项目</v>
      </c>
      <c r="C183" s="1280"/>
      <c r="D183" s="254"/>
      <c r="E183" s="247" t="str">
        <f>E153</f>
        <v>类别1</v>
      </c>
      <c r="F183" s="383">
        <f t="shared" ref="F183:G183" si="612">IFERROR(F153/F32*10000,0)</f>
        <v>0</v>
      </c>
      <c r="G183" s="383">
        <f t="shared" si="612"/>
        <v>0</v>
      </c>
      <c r="H183" s="383">
        <f t="shared" ref="H183" si="613">IFERROR(H153/H32*10000,0)</f>
        <v>0</v>
      </c>
      <c r="I183" s="406">
        <f t="shared" ref="I183:N183" si="614">IFERROR(I153/I32*10000,0)</f>
        <v>0</v>
      </c>
      <c r="J183" s="406">
        <f t="shared" si="614"/>
        <v>0</v>
      </c>
      <c r="K183" s="406">
        <f t="shared" si="614"/>
        <v>0</v>
      </c>
      <c r="L183" s="406">
        <f t="shared" si="614"/>
        <v>0</v>
      </c>
      <c r="M183" s="406">
        <f t="shared" si="614"/>
        <v>0</v>
      </c>
      <c r="N183" s="406">
        <f t="shared" si="614"/>
        <v>0</v>
      </c>
      <c r="O183" s="407">
        <f t="shared" si="608"/>
        <v>0</v>
      </c>
      <c r="P183" s="282">
        <f t="shared" ref="P183:P184" si="615">IF(H183=0,IF(O183&gt;0,100%,IF(O183&lt;0,-100%,0)),IF(H183&lt;0,IF(O183&gt;0,100%,-O183/H183),O183/H183))</f>
        <v>0</v>
      </c>
      <c r="Q183" s="951">
        <f t="shared" ref="Q183" si="616">IFERROR(Q153/Q32*10000,0)</f>
        <v>0</v>
      </c>
      <c r="R183" s="406">
        <f t="shared" ref="R183:X183" si="617">IFERROR(R153/R32*10000,0)</f>
        <v>0</v>
      </c>
      <c r="S183" s="406">
        <f t="shared" si="617"/>
        <v>0</v>
      </c>
      <c r="T183" s="406">
        <f t="shared" si="617"/>
        <v>0</v>
      </c>
      <c r="U183" s="406">
        <f t="shared" si="617"/>
        <v>0</v>
      </c>
      <c r="V183" s="406">
        <f t="shared" si="617"/>
        <v>0</v>
      </c>
      <c r="W183" s="406">
        <f t="shared" si="617"/>
        <v>0</v>
      </c>
      <c r="X183" s="407">
        <f t="shared" si="617"/>
        <v>0</v>
      </c>
      <c r="Y183" s="282">
        <f t="shared" ref="Y183:Y184" si="618">IF(Q183=0,IF(X183&gt;0,100%,IF(X183&lt;0,-100%,0)),IF(Q183&lt;0,IF(X183&gt;0,100%,-X183/Q183),X183/Q183))</f>
        <v>0</v>
      </c>
      <c r="Z183" s="405">
        <f t="shared" ref="Z183:AA183" si="619">IFERROR(Z153/Z32*10000,0)</f>
        <v>0</v>
      </c>
      <c r="AA183" s="407">
        <f t="shared" si="619"/>
        <v>0</v>
      </c>
      <c r="AB183" s="408">
        <f t="shared" ref="AB183:AB184" si="620">IF(Z183=0,IF(AA183&gt;0,100%,IF(AA183&lt;0,-100%,0)),IF(Z183&lt;0,IF(AA183&gt;0,100%,-AA183/Z183),AA183/Z183))</f>
        <v>0</v>
      </c>
      <c r="AC183" s="409"/>
      <c r="AD183" s="407">
        <f t="shared" ref="AD183:AD184" si="621">IFERROR(AD153/AD32*10000,0)</f>
        <v>0</v>
      </c>
      <c r="AE183" s="408">
        <f t="shared" ref="AE183:AE184" si="622">IF(AC183=0,IF(AD183&gt;0,100%,IF(AD183&lt;0,-100%,0)),IF(AC183&lt;0,IF(AD183&gt;0,100%,-AD183/AC183),AD183/AC183))</f>
        <v>0</v>
      </c>
    </row>
    <row r="184" spans="1:31" s="396" customFormat="1">
      <c r="A184" s="1009" t="str">
        <f>目录及填表说明!$D$3</f>
        <v>请填XX地区</v>
      </c>
      <c r="B184" s="1009" t="str">
        <f>目录及填表说明!$D$4</f>
        <v>请填XX项目</v>
      </c>
      <c r="C184" s="1280"/>
      <c r="D184" s="254"/>
      <c r="E184" s="247" t="str">
        <f>E154</f>
        <v>类别2</v>
      </c>
      <c r="F184" s="383">
        <f t="shared" ref="F184:G184" si="623">IFERROR(F154/F33*10000,0)</f>
        <v>0</v>
      </c>
      <c r="G184" s="383">
        <f t="shared" si="623"/>
        <v>0</v>
      </c>
      <c r="H184" s="383">
        <f t="shared" ref="H184" si="624">IFERROR(H154/H33*10000,0)</f>
        <v>0</v>
      </c>
      <c r="I184" s="406">
        <f t="shared" ref="I184:N184" si="625">IFERROR(I154/I33*10000,0)</f>
        <v>0</v>
      </c>
      <c r="J184" s="406">
        <f t="shared" si="625"/>
        <v>0</v>
      </c>
      <c r="K184" s="406">
        <f t="shared" si="625"/>
        <v>0</v>
      </c>
      <c r="L184" s="406">
        <f t="shared" si="625"/>
        <v>0</v>
      </c>
      <c r="M184" s="406">
        <f t="shared" si="625"/>
        <v>0</v>
      </c>
      <c r="N184" s="406">
        <f t="shared" si="625"/>
        <v>0</v>
      </c>
      <c r="O184" s="407">
        <f t="shared" si="608"/>
        <v>0</v>
      </c>
      <c r="P184" s="282">
        <f t="shared" si="615"/>
        <v>0</v>
      </c>
      <c r="Q184" s="951">
        <f t="shared" ref="Q184" si="626">IFERROR(Q154/Q33*10000,0)</f>
        <v>0</v>
      </c>
      <c r="R184" s="406">
        <f t="shared" ref="R184:X184" si="627">IFERROR(R154/R33*10000,0)</f>
        <v>0</v>
      </c>
      <c r="S184" s="406">
        <f t="shared" si="627"/>
        <v>0</v>
      </c>
      <c r="T184" s="406">
        <f t="shared" si="627"/>
        <v>0</v>
      </c>
      <c r="U184" s="406">
        <f t="shared" si="627"/>
        <v>0</v>
      </c>
      <c r="V184" s="406">
        <f t="shared" si="627"/>
        <v>0</v>
      </c>
      <c r="W184" s="406">
        <f t="shared" si="627"/>
        <v>0</v>
      </c>
      <c r="X184" s="407">
        <f t="shared" si="627"/>
        <v>0</v>
      </c>
      <c r="Y184" s="282">
        <f t="shared" si="618"/>
        <v>0</v>
      </c>
      <c r="Z184" s="405">
        <f t="shared" ref="Z184:AA184" si="628">IFERROR(Z154/Z33*10000,0)</f>
        <v>0</v>
      </c>
      <c r="AA184" s="407">
        <f t="shared" si="628"/>
        <v>0</v>
      </c>
      <c r="AB184" s="408">
        <f t="shared" si="620"/>
        <v>0</v>
      </c>
      <c r="AC184" s="409"/>
      <c r="AD184" s="407">
        <f t="shared" si="621"/>
        <v>0</v>
      </c>
      <c r="AE184" s="408">
        <f t="shared" si="622"/>
        <v>0</v>
      </c>
    </row>
    <row r="185" spans="1:31" s="396" customFormat="1">
      <c r="A185" s="1009" t="str">
        <f>目录及填表说明!$D$3</f>
        <v>请填XX地区</v>
      </c>
      <c r="B185" s="1009" t="str">
        <f>目录及填表说明!$D$4</f>
        <v>请填XX项目</v>
      </c>
      <c r="C185" s="1280"/>
      <c r="D185" s="253">
        <v>7</v>
      </c>
      <c r="E185" s="246" t="s">
        <v>104</v>
      </c>
      <c r="F185" s="951">
        <f t="shared" ref="F185:G185" si="629">IFERROR(F155/F34*10000,0)</f>
        <v>0</v>
      </c>
      <c r="G185" s="951">
        <f t="shared" si="629"/>
        <v>0</v>
      </c>
      <c r="H185" s="951">
        <f>IFERROR(H155/H34*10000,0)</f>
        <v>0</v>
      </c>
      <c r="I185" s="406">
        <f>IFERROR(I155/I34*10000,0)</f>
        <v>0</v>
      </c>
      <c r="J185" s="406">
        <f t="shared" ref="J185:N185" si="630">IFERROR(J155/J34*10000,0)</f>
        <v>0</v>
      </c>
      <c r="K185" s="406">
        <f t="shared" si="630"/>
        <v>0</v>
      </c>
      <c r="L185" s="406">
        <f t="shared" si="630"/>
        <v>0</v>
      </c>
      <c r="M185" s="406">
        <f t="shared" si="630"/>
        <v>0</v>
      </c>
      <c r="N185" s="406">
        <f t="shared" si="630"/>
        <v>0</v>
      </c>
      <c r="O185" s="407">
        <f t="shared" ref="O185" si="631">IFERROR(O155/O34*10000,0)</f>
        <v>0</v>
      </c>
      <c r="P185" s="282">
        <f t="shared" si="417"/>
        <v>0</v>
      </c>
      <c r="Q185" s="951">
        <f>IFERROR(Q155/Q34*10000,0)</f>
        <v>0</v>
      </c>
      <c r="R185" s="406">
        <f t="shared" ref="R185" si="632">IFERROR(R155/R34*10000,0)</f>
        <v>0</v>
      </c>
      <c r="S185" s="406">
        <f t="shared" ref="S185:X185" si="633">IFERROR(S155/S34*10000,0)</f>
        <v>0</v>
      </c>
      <c r="T185" s="406">
        <f t="shared" si="633"/>
        <v>0</v>
      </c>
      <c r="U185" s="406">
        <f t="shared" si="633"/>
        <v>0</v>
      </c>
      <c r="V185" s="406">
        <f t="shared" si="633"/>
        <v>0</v>
      </c>
      <c r="W185" s="406">
        <f t="shared" si="633"/>
        <v>0</v>
      </c>
      <c r="X185" s="407">
        <f t="shared" si="633"/>
        <v>0</v>
      </c>
      <c r="Y185" s="282">
        <f t="shared" si="418"/>
        <v>0</v>
      </c>
      <c r="Z185" s="405">
        <f t="shared" ref="Z185:AA185" si="634">IFERROR(Z155/Z34*10000,0)</f>
        <v>0</v>
      </c>
      <c r="AA185" s="407">
        <f t="shared" si="634"/>
        <v>0</v>
      </c>
      <c r="AB185" s="408">
        <f t="shared" si="395"/>
        <v>0</v>
      </c>
      <c r="AC185" s="409"/>
      <c r="AD185" s="407">
        <f t="shared" ref="AD185" si="635">IFERROR(AD155/AD34*10000,0)</f>
        <v>0</v>
      </c>
      <c r="AE185" s="408">
        <f t="shared" si="419"/>
        <v>0</v>
      </c>
    </row>
    <row r="186" spans="1:31" s="396" customFormat="1">
      <c r="A186" s="1009" t="str">
        <f>目录及填表说明!$D$3</f>
        <v>请填XX地区</v>
      </c>
      <c r="B186" s="1009" t="str">
        <f>目录及填表说明!$D$4</f>
        <v>请填XX项目</v>
      </c>
      <c r="C186" s="1008"/>
      <c r="D186" s="257"/>
      <c r="E186" s="252"/>
      <c r="F186" s="420"/>
      <c r="G186" s="420"/>
      <c r="H186" s="420"/>
      <c r="I186" s="420"/>
      <c r="J186" s="420"/>
      <c r="K186" s="420"/>
      <c r="L186" s="420"/>
      <c r="M186" s="420"/>
      <c r="N186" s="420"/>
      <c r="O186" s="420"/>
      <c r="P186" s="52"/>
      <c r="Q186" s="434"/>
      <c r="R186" s="434"/>
      <c r="S186" s="434"/>
      <c r="T186" s="434"/>
      <c r="U186" s="434"/>
      <c r="V186" s="434"/>
      <c r="W186" s="434"/>
      <c r="X186" s="434"/>
      <c r="Y186" s="250"/>
      <c r="Z186" s="434"/>
      <c r="AA186" s="434"/>
      <c r="AB186" s="434"/>
      <c r="AC186" s="420"/>
      <c r="AD186" s="420"/>
      <c r="AE186" s="418">
        <f t="shared" si="419"/>
        <v>0</v>
      </c>
    </row>
    <row r="187" spans="1:31" s="396" customFormat="1">
      <c r="A187" s="1000"/>
      <c r="B187" s="1000"/>
      <c r="D187" s="435"/>
      <c r="G187" s="436"/>
      <c r="H187" s="436"/>
      <c r="I187" s="436"/>
      <c r="J187" s="436"/>
      <c r="K187" s="436"/>
      <c r="L187" s="436"/>
      <c r="M187" s="436"/>
      <c r="N187" s="437"/>
      <c r="O187" s="436"/>
      <c r="P187" s="438"/>
      <c r="U187" s="439"/>
      <c r="Y187" s="440"/>
      <c r="AC187" s="436"/>
      <c r="AD187" s="436"/>
      <c r="AE187" s="438"/>
    </row>
    <row r="188" spans="1:31" s="396" customFormat="1">
      <c r="A188" s="1000"/>
      <c r="B188" s="1000"/>
      <c r="D188" s="435"/>
      <c r="G188" s="436"/>
      <c r="H188" s="436"/>
      <c r="I188" s="436"/>
      <c r="J188" s="436"/>
      <c r="K188" s="436"/>
      <c r="L188" s="436"/>
      <c r="M188" s="436"/>
      <c r="N188" s="437"/>
      <c r="O188" s="436"/>
      <c r="P188" s="438"/>
      <c r="U188" s="439"/>
      <c r="Y188" s="440"/>
      <c r="AC188" s="436"/>
      <c r="AD188" s="436"/>
      <c r="AE188" s="438"/>
    </row>
    <row r="189" spans="1:31" s="396" customFormat="1">
      <c r="A189" s="1000"/>
      <c r="B189" s="1000"/>
      <c r="D189" s="435"/>
      <c r="G189" s="436"/>
      <c r="H189" s="436"/>
      <c r="I189" s="436"/>
      <c r="J189" s="436"/>
      <c r="K189" s="436"/>
      <c r="L189" s="436"/>
      <c r="M189" s="436"/>
      <c r="N189" s="437"/>
      <c r="O189" s="436"/>
      <c r="P189" s="438"/>
      <c r="U189" s="439"/>
      <c r="Y189" s="440"/>
      <c r="AC189" s="436"/>
      <c r="AD189" s="436"/>
      <c r="AE189" s="438"/>
    </row>
    <row r="190" spans="1:31" s="396" customFormat="1">
      <c r="A190" s="1000"/>
      <c r="B190" s="1000"/>
      <c r="D190" s="435"/>
      <c r="G190" s="436"/>
      <c r="H190" s="436"/>
      <c r="I190" s="436"/>
      <c r="J190" s="436"/>
      <c r="K190" s="436"/>
      <c r="L190" s="436"/>
      <c r="M190" s="436"/>
      <c r="N190" s="437"/>
      <c r="O190" s="436"/>
      <c r="P190" s="438"/>
      <c r="U190" s="439"/>
      <c r="Y190" s="440"/>
      <c r="AC190" s="436"/>
      <c r="AD190" s="436"/>
      <c r="AE190" s="438"/>
    </row>
    <row r="191" spans="1:31" s="396" customFormat="1">
      <c r="A191" s="1000"/>
      <c r="B191" s="1000"/>
      <c r="D191" s="435"/>
      <c r="G191" s="436"/>
      <c r="H191" s="436"/>
      <c r="I191" s="436"/>
      <c r="J191" s="436"/>
      <c r="K191" s="436"/>
      <c r="L191" s="436"/>
      <c r="M191" s="436"/>
      <c r="N191" s="437"/>
      <c r="O191" s="436"/>
      <c r="P191" s="438"/>
      <c r="U191" s="439"/>
      <c r="Y191" s="440"/>
      <c r="AC191" s="436"/>
      <c r="AD191" s="436"/>
      <c r="AE191" s="438"/>
    </row>
    <row r="192" spans="1:31" s="396" customFormat="1">
      <c r="A192" s="1000"/>
      <c r="B192" s="1000"/>
      <c r="D192" s="435"/>
      <c r="G192" s="436"/>
      <c r="H192" s="436"/>
      <c r="I192" s="436"/>
      <c r="J192" s="436"/>
      <c r="K192" s="436"/>
      <c r="L192" s="436"/>
      <c r="M192" s="436"/>
      <c r="N192" s="437"/>
      <c r="O192" s="436"/>
      <c r="P192" s="438"/>
      <c r="U192" s="439"/>
      <c r="Y192" s="440"/>
      <c r="AC192" s="436"/>
      <c r="AD192" s="436"/>
      <c r="AE192" s="438"/>
    </row>
    <row r="193" spans="1:31" s="396" customFormat="1">
      <c r="A193" s="1000"/>
      <c r="B193" s="1000"/>
      <c r="D193" s="435"/>
      <c r="G193" s="436"/>
      <c r="H193" s="436"/>
      <c r="I193" s="436"/>
      <c r="J193" s="436"/>
      <c r="K193" s="436"/>
      <c r="L193" s="436"/>
      <c r="M193" s="436"/>
      <c r="N193" s="437"/>
      <c r="O193" s="436"/>
      <c r="P193" s="438"/>
      <c r="U193" s="439"/>
      <c r="Y193" s="440"/>
      <c r="AC193" s="436"/>
      <c r="AD193" s="436"/>
      <c r="AE193" s="438"/>
    </row>
    <row r="194" spans="1:31" s="396" customFormat="1">
      <c r="A194" s="1000"/>
      <c r="B194" s="1000"/>
      <c r="D194" s="435"/>
      <c r="G194" s="436"/>
      <c r="H194" s="436"/>
      <c r="I194" s="436"/>
      <c r="J194" s="436"/>
      <c r="K194" s="436"/>
      <c r="L194" s="436"/>
      <c r="M194" s="436"/>
      <c r="N194" s="437"/>
      <c r="O194" s="436"/>
      <c r="P194" s="438"/>
      <c r="U194" s="439"/>
      <c r="Y194" s="440"/>
      <c r="AC194" s="436"/>
      <c r="AD194" s="436"/>
      <c r="AE194" s="438"/>
    </row>
    <row r="195" spans="1:31" s="396" customFormat="1">
      <c r="A195" s="1000"/>
      <c r="B195" s="1000"/>
      <c r="D195" s="435"/>
      <c r="G195" s="436"/>
      <c r="H195" s="436"/>
      <c r="I195" s="436"/>
      <c r="J195" s="436"/>
      <c r="K195" s="436"/>
      <c r="L195" s="436"/>
      <c r="M195" s="436"/>
      <c r="N195" s="437"/>
      <c r="O195" s="436"/>
      <c r="P195" s="438"/>
      <c r="U195" s="439"/>
      <c r="Y195" s="440"/>
      <c r="AC195" s="436"/>
      <c r="AD195" s="436"/>
      <c r="AE195" s="438"/>
    </row>
    <row r="196" spans="1:31" s="396" customFormat="1">
      <c r="A196" s="1000"/>
      <c r="B196" s="1000"/>
      <c r="D196" s="435"/>
      <c r="G196" s="436"/>
      <c r="H196" s="436"/>
      <c r="I196" s="436"/>
      <c r="J196" s="436"/>
      <c r="K196" s="436"/>
      <c r="L196" s="436"/>
      <c r="M196" s="436"/>
      <c r="N196" s="437"/>
      <c r="O196" s="436"/>
      <c r="P196" s="438"/>
      <c r="U196" s="439"/>
      <c r="Y196" s="440"/>
      <c r="AC196" s="436"/>
      <c r="AD196" s="436"/>
      <c r="AE196" s="438"/>
    </row>
    <row r="197" spans="1:31" s="396" customFormat="1">
      <c r="A197" s="1000"/>
      <c r="B197" s="1000"/>
      <c r="D197" s="435"/>
      <c r="G197" s="436"/>
      <c r="H197" s="436"/>
      <c r="I197" s="436"/>
      <c r="J197" s="436"/>
      <c r="K197" s="436"/>
      <c r="L197" s="436"/>
      <c r="M197" s="436"/>
      <c r="N197" s="437"/>
      <c r="O197" s="436"/>
      <c r="P197" s="438"/>
      <c r="U197" s="439"/>
      <c r="Y197" s="440"/>
      <c r="AC197" s="436"/>
      <c r="AD197" s="436"/>
      <c r="AE197" s="438"/>
    </row>
    <row r="198" spans="1:31" s="396" customFormat="1">
      <c r="A198" s="1000"/>
      <c r="B198" s="1000"/>
      <c r="D198" s="435"/>
      <c r="G198" s="436"/>
      <c r="H198" s="436"/>
      <c r="I198" s="436"/>
      <c r="J198" s="436"/>
      <c r="K198" s="436"/>
      <c r="L198" s="436"/>
      <c r="M198" s="436"/>
      <c r="N198" s="437"/>
      <c r="O198" s="436"/>
      <c r="P198" s="438"/>
      <c r="U198" s="439"/>
      <c r="Y198" s="440"/>
      <c r="AC198" s="436"/>
      <c r="AD198" s="436"/>
      <c r="AE198" s="438"/>
    </row>
    <row r="199" spans="1:31" s="396" customFormat="1">
      <c r="A199" s="1000"/>
      <c r="B199" s="1000"/>
      <c r="D199" s="435"/>
      <c r="G199" s="436"/>
      <c r="H199" s="436"/>
      <c r="I199" s="436"/>
      <c r="J199" s="436"/>
      <c r="K199" s="436"/>
      <c r="L199" s="436"/>
      <c r="M199" s="436"/>
      <c r="N199" s="437"/>
      <c r="O199" s="436"/>
      <c r="P199" s="438"/>
      <c r="U199" s="439"/>
      <c r="Y199" s="440"/>
      <c r="AC199" s="436"/>
      <c r="AD199" s="436"/>
      <c r="AE199" s="438"/>
    </row>
  </sheetData>
  <mergeCells count="20">
    <mergeCell ref="D95:E95"/>
    <mergeCell ref="A2:B4"/>
    <mergeCell ref="C2:AE2"/>
    <mergeCell ref="C3:E4"/>
    <mergeCell ref="C6:C34"/>
    <mergeCell ref="D35:E35"/>
    <mergeCell ref="C36:C64"/>
    <mergeCell ref="D65:E65"/>
    <mergeCell ref="C66:C94"/>
    <mergeCell ref="H3:P3"/>
    <mergeCell ref="Q3:Y3"/>
    <mergeCell ref="Z3:AB3"/>
    <mergeCell ref="AC3:AE3"/>
    <mergeCell ref="G3:G4"/>
    <mergeCell ref="F3:F4"/>
    <mergeCell ref="C96:C124"/>
    <mergeCell ref="D125:E125"/>
    <mergeCell ref="C127:C155"/>
    <mergeCell ref="D156:E156"/>
    <mergeCell ref="C157:C185"/>
  </mergeCells>
  <phoneticPr fontId="2" type="noConversion"/>
  <pageMargins left="0.7" right="0.7" top="0.75" bottom="0.75" header="0.3" footer="0.3"/>
  <pageSetup paperSize="9" scale="42" orientation="portrait" r:id="rId1"/>
  <rowBreaks count="1" manualBreakCount="1">
    <brk id="65" max="18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36"/>
  <sheetViews>
    <sheetView zoomScale="80" zoomScaleNormal="80" workbookViewId="0">
      <pane xSplit="4" ySplit="5" topLeftCell="V144" activePane="bottomRight" state="frozen"/>
      <selection activeCell="AP135" sqref="AP135"/>
      <selection pane="topRight" activeCell="AP135" sqref="AP135"/>
      <selection pane="bottomLeft" activeCell="AP135" sqref="AP135"/>
      <selection pane="bottomRight" activeCell="X153" sqref="X153"/>
    </sheetView>
  </sheetViews>
  <sheetFormatPr defaultRowHeight="15" outlineLevelCol="1"/>
  <cols>
    <col min="1" max="2" width="6.75" style="242" hidden="1" customWidth="1"/>
    <col min="3" max="3" width="8" style="217" customWidth="1"/>
    <col min="4" max="4" width="19.125" style="242" customWidth="1"/>
    <col min="5" max="5" width="14.125" style="242" customWidth="1"/>
    <col min="6" max="6" width="14.125" style="217" customWidth="1"/>
    <col min="7" max="16" width="9.125" style="217" bestFit="1" customWidth="1"/>
    <col min="17" max="17" width="9.125" style="48" bestFit="1" customWidth="1"/>
    <col min="18" max="18" width="9.125" style="217" bestFit="1" customWidth="1"/>
    <col min="19" max="19" width="9" style="217"/>
    <col min="20" max="20" width="9.125" style="217" customWidth="1" outlineLevel="1"/>
    <col min="21" max="21" width="9" style="217" customWidth="1" outlineLevel="1"/>
    <col min="22" max="29" width="9.125" style="217" customWidth="1" outlineLevel="1"/>
    <col min="30" max="30" width="9.125" style="48" customWidth="1" outlineLevel="1"/>
    <col min="31" max="31" width="9.125" style="217" customWidth="1" outlineLevel="1"/>
    <col min="32" max="32" width="9" style="217" customWidth="1" outlineLevel="1"/>
    <col min="33" max="36" width="9.125" style="217" customWidth="1" outlineLevel="1"/>
    <col min="37" max="37" width="9.125" style="48" customWidth="1" outlineLevel="1"/>
    <col min="38" max="38" width="9.125" style="217" customWidth="1" outlineLevel="1"/>
    <col min="39" max="39" width="9" style="217" customWidth="1" outlineLevel="1"/>
    <col min="40" max="40" width="9" style="217"/>
    <col min="41" max="41" width="9.125" style="217" bestFit="1" customWidth="1"/>
    <col min="42" max="42" width="12" style="48" bestFit="1" customWidth="1"/>
    <col min="43" max="43" width="9.125" style="217" bestFit="1" customWidth="1"/>
    <col min="44" max="16384" width="9" style="217"/>
  </cols>
  <sheetData>
    <row r="1" spans="1:44">
      <c r="A1" s="1307" t="s">
        <v>18</v>
      </c>
      <c r="B1" s="1307"/>
      <c r="C1" s="214"/>
      <c r="D1" s="215"/>
      <c r="E1" s="215"/>
      <c r="F1" s="216"/>
      <c r="G1" s="216"/>
      <c r="AP1" s="243"/>
    </row>
    <row r="2" spans="1:44">
      <c r="A2" s="1307"/>
      <c r="B2" s="1307"/>
      <c r="C2" s="1308" t="s">
        <v>445</v>
      </c>
      <c r="D2" s="1309"/>
      <c r="E2" s="1310"/>
      <c r="F2" s="1308"/>
      <c r="G2" s="1308"/>
      <c r="H2" s="1308"/>
      <c r="I2" s="1308"/>
      <c r="J2" s="1308"/>
      <c r="K2" s="1308"/>
      <c r="L2" s="1308"/>
      <c r="M2" s="1308"/>
      <c r="N2" s="1308"/>
      <c r="O2" s="1308"/>
      <c r="P2" s="1308"/>
      <c r="Q2" s="1308"/>
      <c r="R2" s="1308"/>
      <c r="S2" s="1308"/>
      <c r="T2" s="1308"/>
      <c r="U2" s="1308"/>
      <c r="V2" s="1308"/>
      <c r="W2" s="1308"/>
      <c r="X2" s="1308"/>
      <c r="Y2" s="1308"/>
      <c r="Z2" s="1308"/>
      <c r="AA2" s="1308"/>
      <c r="AB2" s="1308"/>
      <c r="AC2" s="1308"/>
      <c r="AD2" s="1308"/>
      <c r="AE2" s="1308"/>
      <c r="AF2" s="1308"/>
      <c r="AG2" s="1308"/>
      <c r="AH2" s="1308"/>
      <c r="AI2" s="1308"/>
      <c r="AJ2" s="1308"/>
      <c r="AK2" s="1308"/>
      <c r="AL2" s="1308"/>
      <c r="AM2" s="1308"/>
      <c r="AN2" s="1308"/>
      <c r="AO2" s="1308"/>
      <c r="AP2" s="1308"/>
      <c r="AQ2" s="1308"/>
      <c r="AR2" s="1311"/>
    </row>
    <row r="3" spans="1:44" ht="29.25" customHeight="1">
      <c r="A3" s="1307"/>
      <c r="B3" s="1307"/>
      <c r="C3" s="1303" t="s">
        <v>472</v>
      </c>
      <c r="D3" s="1305" t="s">
        <v>473</v>
      </c>
      <c r="E3" s="1301" t="s">
        <v>739</v>
      </c>
      <c r="F3" s="1301" t="s">
        <v>894</v>
      </c>
      <c r="G3" s="1312" t="s">
        <v>446</v>
      </c>
      <c r="H3" s="1312"/>
      <c r="I3" s="1312"/>
      <c r="J3" s="1312"/>
      <c r="K3" s="1312"/>
      <c r="L3" s="1312"/>
      <c r="M3" s="1312"/>
      <c r="N3" s="1312"/>
      <c r="O3" s="1312"/>
      <c r="P3" s="1312"/>
      <c r="Q3" s="1312"/>
      <c r="R3" s="1312"/>
      <c r="S3" s="1312"/>
      <c r="T3" s="1312" t="s">
        <v>447</v>
      </c>
      <c r="U3" s="1312"/>
      <c r="V3" s="1312"/>
      <c r="W3" s="1312"/>
      <c r="X3" s="1312"/>
      <c r="Y3" s="1312"/>
      <c r="Z3" s="1312"/>
      <c r="AA3" s="1312"/>
      <c r="AB3" s="1312"/>
      <c r="AC3" s="1312"/>
      <c r="AD3" s="1312"/>
      <c r="AE3" s="1312"/>
      <c r="AF3" s="1312"/>
      <c r="AG3" s="1312" t="s">
        <v>448</v>
      </c>
      <c r="AH3" s="1312"/>
      <c r="AI3" s="1312"/>
      <c r="AJ3" s="1312"/>
      <c r="AK3" s="1312"/>
      <c r="AL3" s="1312"/>
      <c r="AM3" s="1312"/>
      <c r="AN3" s="1312" t="s">
        <v>449</v>
      </c>
      <c r="AO3" s="1312"/>
      <c r="AP3" s="1312"/>
      <c r="AQ3" s="1312"/>
      <c r="AR3" s="1313"/>
    </row>
    <row r="4" spans="1:44" ht="40.5">
      <c r="A4" s="1307"/>
      <c r="B4" s="1307"/>
      <c r="C4" s="1304"/>
      <c r="D4" s="1306"/>
      <c r="E4" s="1301"/>
      <c r="F4" s="1301"/>
      <c r="G4" s="218" t="s">
        <v>450</v>
      </c>
      <c r="H4" s="218" t="s">
        <v>451</v>
      </c>
      <c r="I4" s="218" t="s">
        <v>452</v>
      </c>
      <c r="J4" s="219" t="s">
        <v>58</v>
      </c>
      <c r="K4" s="219" t="s">
        <v>86</v>
      </c>
      <c r="L4" s="219" t="s">
        <v>87</v>
      </c>
      <c r="M4" s="219" t="s">
        <v>88</v>
      </c>
      <c r="N4" s="219" t="s">
        <v>89</v>
      </c>
      <c r="O4" s="219" t="s">
        <v>90</v>
      </c>
      <c r="P4" s="218" t="s">
        <v>453</v>
      </c>
      <c r="Q4" s="79" t="s">
        <v>454</v>
      </c>
      <c r="R4" s="219" t="s">
        <v>455</v>
      </c>
      <c r="S4" s="219" t="s">
        <v>456</v>
      </c>
      <c r="T4" s="218" t="s">
        <v>457</v>
      </c>
      <c r="U4" s="218" t="s">
        <v>458</v>
      </c>
      <c r="V4" s="218" t="s">
        <v>459</v>
      </c>
      <c r="W4" s="219" t="s">
        <v>460</v>
      </c>
      <c r="X4" s="219" t="s">
        <v>91</v>
      </c>
      <c r="Y4" s="219" t="s">
        <v>92</v>
      </c>
      <c r="Z4" s="219" t="s">
        <v>93</v>
      </c>
      <c r="AA4" s="219" t="s">
        <v>94</v>
      </c>
      <c r="AB4" s="219" t="s">
        <v>95</v>
      </c>
      <c r="AC4" s="219" t="s">
        <v>461</v>
      </c>
      <c r="AD4" s="79" t="s">
        <v>462</v>
      </c>
      <c r="AE4" s="219" t="s">
        <v>463</v>
      </c>
      <c r="AF4" s="219" t="s">
        <v>464</v>
      </c>
      <c r="AG4" s="218" t="s">
        <v>465</v>
      </c>
      <c r="AH4" s="218" t="s">
        <v>466</v>
      </c>
      <c r="AI4" s="218" t="s">
        <v>467</v>
      </c>
      <c r="AJ4" s="219" t="s">
        <v>461</v>
      </c>
      <c r="AK4" s="79" t="s">
        <v>462</v>
      </c>
      <c r="AL4" s="219" t="s">
        <v>463</v>
      </c>
      <c r="AM4" s="219" t="s">
        <v>464</v>
      </c>
      <c r="AN4" s="218" t="s">
        <v>468</v>
      </c>
      <c r="AO4" s="218" t="s">
        <v>469</v>
      </c>
      <c r="AP4" s="92" t="s">
        <v>470</v>
      </c>
      <c r="AQ4" s="219" t="s">
        <v>463</v>
      </c>
      <c r="AR4" s="220" t="s">
        <v>464</v>
      </c>
    </row>
    <row r="5" spans="1:44" s="225" customFormat="1">
      <c r="A5" s="758"/>
      <c r="B5" s="758"/>
      <c r="C5" s="221"/>
      <c r="D5" s="222"/>
      <c r="E5" s="790"/>
      <c r="F5" s="221"/>
      <c r="G5" s="221" t="s">
        <v>421</v>
      </c>
      <c r="H5" s="223" t="s">
        <v>422</v>
      </c>
      <c r="I5" s="223" t="s">
        <v>423</v>
      </c>
      <c r="J5" s="223"/>
      <c r="K5" s="223"/>
      <c r="L5" s="223"/>
      <c r="M5" s="223"/>
      <c r="N5" s="223"/>
      <c r="O5" s="223"/>
      <c r="P5" s="223" t="s">
        <v>424</v>
      </c>
      <c r="Q5" s="80" t="s">
        <v>426</v>
      </c>
      <c r="R5" s="223" t="s">
        <v>427</v>
      </c>
      <c r="S5" s="223"/>
      <c r="T5" s="223" t="s">
        <v>428</v>
      </c>
      <c r="U5" s="223" t="s">
        <v>429</v>
      </c>
      <c r="V5" s="223" t="s">
        <v>430</v>
      </c>
      <c r="W5" s="223"/>
      <c r="X5" s="223"/>
      <c r="Y5" s="223"/>
      <c r="Z5" s="223"/>
      <c r="AA5" s="223"/>
      <c r="AB5" s="223"/>
      <c r="AC5" s="223" t="s">
        <v>431</v>
      </c>
      <c r="AD5" s="80" t="s">
        <v>432</v>
      </c>
      <c r="AE5" s="223" t="s">
        <v>433</v>
      </c>
      <c r="AF5" s="223"/>
      <c r="AG5" s="223" t="s">
        <v>434</v>
      </c>
      <c r="AH5" s="223" t="s">
        <v>435</v>
      </c>
      <c r="AI5" s="223" t="s">
        <v>436</v>
      </c>
      <c r="AJ5" s="223" t="s">
        <v>437</v>
      </c>
      <c r="AK5" s="80" t="s">
        <v>438</v>
      </c>
      <c r="AL5" s="223" t="s">
        <v>439</v>
      </c>
      <c r="AM5" s="223"/>
      <c r="AN5" s="223" t="s">
        <v>440</v>
      </c>
      <c r="AO5" s="223" t="s">
        <v>441</v>
      </c>
      <c r="AP5" s="80" t="s">
        <v>442</v>
      </c>
      <c r="AQ5" s="223" t="s">
        <v>443</v>
      </c>
      <c r="AR5" s="224"/>
    </row>
    <row r="6" spans="1:44" s="225" customFormat="1" ht="54.75">
      <c r="A6" s="759"/>
      <c r="B6" s="759"/>
      <c r="C6" s="221"/>
      <c r="D6" s="222"/>
      <c r="E6" s="790"/>
      <c r="F6" s="226" t="s">
        <v>613</v>
      </c>
      <c r="G6" s="221" t="s">
        <v>611</v>
      </c>
      <c r="H6" s="221" t="s">
        <v>612</v>
      </c>
      <c r="I6" s="223"/>
      <c r="J6" s="223"/>
      <c r="K6" s="223"/>
      <c r="L6" s="223"/>
      <c r="M6" s="223"/>
      <c r="N6" s="223"/>
      <c r="O6" s="223"/>
      <c r="P6" s="223"/>
      <c r="Q6" s="80"/>
      <c r="R6" s="223"/>
      <c r="S6" s="223"/>
      <c r="T6" s="223"/>
      <c r="U6" s="223"/>
      <c r="V6" s="223"/>
      <c r="W6" s="223"/>
      <c r="X6" s="223"/>
      <c r="Y6" s="223"/>
      <c r="Z6" s="223"/>
      <c r="AA6" s="223"/>
      <c r="AB6" s="223"/>
      <c r="AC6" s="223"/>
      <c r="AD6" s="80"/>
      <c r="AE6" s="223"/>
      <c r="AF6" s="223"/>
      <c r="AG6" s="223"/>
      <c r="AH6" s="223"/>
      <c r="AI6" s="223"/>
      <c r="AJ6" s="223"/>
      <c r="AK6" s="80"/>
      <c r="AL6" s="223"/>
      <c r="AM6" s="223"/>
      <c r="AN6" s="223"/>
      <c r="AO6" s="223"/>
      <c r="AP6" s="80"/>
      <c r="AQ6" s="223"/>
      <c r="AR6" s="224"/>
    </row>
    <row r="7" spans="1:44" ht="45">
      <c r="A7" s="760" t="str">
        <f>目录及填表说明!D3</f>
        <v>请填XX地区</v>
      </c>
      <c r="B7" s="760" t="str">
        <f>目录及填表说明!D4</f>
        <v>请填XX项目</v>
      </c>
      <c r="C7" s="227">
        <v>201</v>
      </c>
      <c r="D7" s="228" t="s">
        <v>111</v>
      </c>
      <c r="E7" s="288">
        <f t="shared" ref="E7" si="0">E8+E17+E20+E21+E30</f>
        <v>0</v>
      </c>
      <c r="F7" s="288">
        <f t="shared" ref="F7:H7" si="1">F8+F17+F20+F21+F30</f>
        <v>0</v>
      </c>
      <c r="G7" s="288">
        <f t="shared" si="1"/>
        <v>0</v>
      </c>
      <c r="H7" s="288">
        <f t="shared" si="1"/>
        <v>0</v>
      </c>
      <c r="I7" s="289">
        <f>G7+H7</f>
        <v>0</v>
      </c>
      <c r="J7" s="288">
        <f t="shared" ref="J7:AB7" si="2">J8+J17+J20+J21+J30</f>
        <v>0</v>
      </c>
      <c r="K7" s="288">
        <f t="shared" si="2"/>
        <v>0</v>
      </c>
      <c r="L7" s="288">
        <f t="shared" si="2"/>
        <v>0</v>
      </c>
      <c r="M7" s="288">
        <f t="shared" si="2"/>
        <v>0</v>
      </c>
      <c r="N7" s="288">
        <f t="shared" si="2"/>
        <v>0</v>
      </c>
      <c r="O7" s="288">
        <f t="shared" si="2"/>
        <v>0</v>
      </c>
      <c r="P7" s="290">
        <f>SUM(J7:O7)</f>
        <v>0</v>
      </c>
      <c r="Q7" s="81">
        <f>IF(I7=0,IF(P7&gt;0,100%,IF(P7&lt;0,-100%,0)),IF(I7&lt;0,IF(P7&gt;0,100%,-P7/I7),P7/I7))</f>
        <v>0</v>
      </c>
      <c r="R7" s="298">
        <f>I7-P7</f>
        <v>0</v>
      </c>
      <c r="S7" s="230" t="str">
        <f>IF(I7=0,IF(P7=0,"正常","调整预算"), IF(Q7&lt;80%,"正常",IF(Q7&lt;100%,"预警","停止付款")))</f>
        <v>正常</v>
      </c>
      <c r="T7" s="288">
        <f>R7</f>
        <v>0</v>
      </c>
      <c r="U7" s="288">
        <f t="shared" ref="U7" si="3">U8+U17+U20+U21+U30</f>
        <v>0</v>
      </c>
      <c r="V7" s="288">
        <f>T7+U7</f>
        <v>0</v>
      </c>
      <c r="W7" s="288">
        <f t="shared" si="2"/>
        <v>0</v>
      </c>
      <c r="X7" s="288">
        <f t="shared" si="2"/>
        <v>0</v>
      </c>
      <c r="Y7" s="288">
        <f t="shared" si="2"/>
        <v>0</v>
      </c>
      <c r="Z7" s="288">
        <f t="shared" si="2"/>
        <v>0</v>
      </c>
      <c r="AA7" s="288">
        <f t="shared" si="2"/>
        <v>0</v>
      </c>
      <c r="AB7" s="288">
        <f t="shared" si="2"/>
        <v>0</v>
      </c>
      <c r="AC7" s="288">
        <f>SUM(W7:AB7)</f>
        <v>0</v>
      </c>
      <c r="AD7" s="299">
        <f>IF(V7=0,IF(AC7&gt;0,100%,IF(AC7&lt;0,-100%,0)),IF(V7&lt;0,IF(AC7&gt;0,100%,-AC7/V7),AC7/V7))</f>
        <v>0</v>
      </c>
      <c r="AE7" s="288">
        <f>V7-AC7</f>
        <v>0</v>
      </c>
      <c r="AF7" s="230" t="str">
        <f>IF(V7=0,IF(AC7=0,"正常","调整预算"), IF(AD7&lt;80%,"正常",IF(AD7&lt;100%,"预警","停止付款")))</f>
        <v>正常</v>
      </c>
      <c r="AG7" s="288">
        <f>G7</f>
        <v>0</v>
      </c>
      <c r="AH7" s="288">
        <f>H7+U7</f>
        <v>0</v>
      </c>
      <c r="AI7" s="288">
        <f>AG7+AH7</f>
        <v>0</v>
      </c>
      <c r="AJ7" s="288">
        <f>P7+AC7</f>
        <v>0</v>
      </c>
      <c r="AK7" s="299">
        <f>IF(AI7=0,IF(AJ7&gt;0,100%,IF(AJ7&lt;0,-100%,0)),IF(AI7&lt;0,IF(AJ7&gt;0,100%,-AJ7/AI7),AJ7/AI7))</f>
        <v>0</v>
      </c>
      <c r="AL7" s="288">
        <f>AI7-AJ7</f>
        <v>0</v>
      </c>
      <c r="AM7" s="230" t="str">
        <f>IF(AI7=0,IF(AJ7=0,"正常","调整预算"), IF(AK7&lt;80%,"正常",IF(AK7&lt;100%,"预警","停止付款")))</f>
        <v>正常</v>
      </c>
      <c r="AN7" s="229"/>
      <c r="AO7" s="290">
        <f t="shared" ref="AO7:AO70" si="4">E7+F7+P7+AC7</f>
        <v>0</v>
      </c>
      <c r="AP7" s="299">
        <f>IF(AN7=0,IF(AO7&gt;0,100%,IF(AO7&lt;0,-100%,0)),IF(AN7&lt;0,IF(AO7&gt;0,100%,-AO7/AN7),AO7/AN7))</f>
        <v>0</v>
      </c>
      <c r="AQ7" s="298">
        <f>AN7-AO7</f>
        <v>0</v>
      </c>
      <c r="AR7" s="231" t="str">
        <f>IF(AN7=0,IF(AO7=0,"正常","调整预算"), IF(AP7&lt;80%,"正常",IF(AP7&lt;100%,"预警","停止付款")))</f>
        <v>正常</v>
      </c>
    </row>
    <row r="8" spans="1:44" ht="45">
      <c r="A8" s="760" t="str">
        <f>A7</f>
        <v>请填XX地区</v>
      </c>
      <c r="B8" s="760" t="str">
        <f>B7</f>
        <v>请填XX项目</v>
      </c>
      <c r="C8" s="227">
        <v>20101</v>
      </c>
      <c r="D8" s="228" t="s">
        <v>112</v>
      </c>
      <c r="E8" s="291">
        <f t="shared" ref="E8" si="5">SUM(E9:E16)</f>
        <v>0</v>
      </c>
      <c r="F8" s="291">
        <f t="shared" ref="F8:H8" si="6">SUM(F9:F16)</f>
        <v>0</v>
      </c>
      <c r="G8" s="291">
        <f t="shared" si="6"/>
        <v>0</v>
      </c>
      <c r="H8" s="291">
        <f t="shared" si="6"/>
        <v>0</v>
      </c>
      <c r="I8" s="289">
        <f t="shared" ref="I8:I71" si="7">G8+H8</f>
        <v>0</v>
      </c>
      <c r="J8" s="291">
        <f t="shared" ref="J8:AB8" si="8">SUM(J9:J16)</f>
        <v>0</v>
      </c>
      <c r="K8" s="291">
        <f t="shared" si="8"/>
        <v>0</v>
      </c>
      <c r="L8" s="291">
        <f t="shared" si="8"/>
        <v>0</v>
      </c>
      <c r="M8" s="291">
        <f t="shared" si="8"/>
        <v>0</v>
      </c>
      <c r="N8" s="291">
        <f t="shared" si="8"/>
        <v>0</v>
      </c>
      <c r="O8" s="291">
        <f t="shared" si="8"/>
        <v>0</v>
      </c>
      <c r="P8" s="290">
        <f t="shared" ref="P8:P71" si="9">SUM(J8:O8)</f>
        <v>0</v>
      </c>
      <c r="Q8" s="81">
        <f t="shared" ref="Q8:Q71" si="10">IF(I8=0,IF(P8&gt;0,100%,IF(P8&lt;0,-100%,0)),IF(I8&lt;0,IF(P8&gt;0,100%,-P8/I8),P8/I8))</f>
        <v>0</v>
      </c>
      <c r="R8" s="298">
        <f t="shared" ref="R8:R71" si="11">I8-P8</f>
        <v>0</v>
      </c>
      <c r="S8" s="230" t="str">
        <f t="shared" ref="S8:S71" si="12">IF(I8=0,IF(P8=0,"正常","调整预算"), IF(Q8&lt;80%,"正常",IF(Q8&lt;100%,"预警","停止付款")))</f>
        <v>正常</v>
      </c>
      <c r="T8" s="288">
        <f t="shared" ref="T8:T71" si="13">R8</f>
        <v>0</v>
      </c>
      <c r="U8" s="291">
        <f t="shared" ref="U8" si="14">SUM(U9:U16)</f>
        <v>0</v>
      </c>
      <c r="V8" s="288">
        <f t="shared" ref="V8:V71" si="15">T8+U8</f>
        <v>0</v>
      </c>
      <c r="W8" s="291">
        <f t="shared" si="8"/>
        <v>0</v>
      </c>
      <c r="X8" s="291">
        <f t="shared" si="8"/>
        <v>0</v>
      </c>
      <c r="Y8" s="291">
        <f t="shared" si="8"/>
        <v>0</v>
      </c>
      <c r="Z8" s="291">
        <f t="shared" si="8"/>
        <v>0</v>
      </c>
      <c r="AA8" s="291">
        <f t="shared" si="8"/>
        <v>0</v>
      </c>
      <c r="AB8" s="291">
        <f t="shared" si="8"/>
        <v>0</v>
      </c>
      <c r="AC8" s="288">
        <f t="shared" ref="AC8:AC71" si="16">SUM(W8:AB8)</f>
        <v>0</v>
      </c>
      <c r="AD8" s="299">
        <f t="shared" ref="AD8:AD71" si="17">IF(V8=0,IF(AC8&gt;0,100%,IF(AC8&lt;0,-100%,0)),IF(V8&lt;0,IF(AC8&gt;0,100%,-AC8/V8),AC8/V8))</f>
        <v>0</v>
      </c>
      <c r="AE8" s="288">
        <f t="shared" ref="AE8:AE71" si="18">V8-AC8</f>
        <v>0</v>
      </c>
      <c r="AF8" s="230" t="str">
        <f t="shared" ref="AF8:AF71" si="19">IF(V8=0,IF(AC8=0,"正常","调整预算"), IF(AD8&lt;80%,"正常",IF(AD8&lt;100%,"预警","停止付款")))</f>
        <v>正常</v>
      </c>
      <c r="AG8" s="288">
        <f t="shared" ref="AG8:AG71" si="20">G8</f>
        <v>0</v>
      </c>
      <c r="AH8" s="288">
        <f t="shared" ref="AH8:AH71" si="21">H8+U8</f>
        <v>0</v>
      </c>
      <c r="AI8" s="288">
        <f t="shared" ref="AI8:AI71" si="22">AG8+AH8</f>
        <v>0</v>
      </c>
      <c r="AJ8" s="288">
        <f t="shared" ref="AJ8:AJ71" si="23">P8+AC8</f>
        <v>0</v>
      </c>
      <c r="AK8" s="299">
        <f t="shared" ref="AK8:AK71" si="24">IF(AI8=0,IF(AJ8&gt;0,100%,IF(AJ8&lt;0,-100%,0)),IF(AI8&lt;0,IF(AJ8&gt;0,100%,-AJ8/AI8),AJ8/AI8))</f>
        <v>0</v>
      </c>
      <c r="AL8" s="288">
        <f t="shared" ref="AL8:AL71" si="25">AI8-AJ8</f>
        <v>0</v>
      </c>
      <c r="AM8" s="230" t="str">
        <f t="shared" ref="AM8:AM71" si="26">IF(AI8=0,IF(AJ8=0,"正常","调整预算"), IF(AK8&lt;80%,"正常",IF(AK8&lt;100%,"预警","停止付款")))</f>
        <v>正常</v>
      </c>
      <c r="AN8" s="232"/>
      <c r="AO8" s="290">
        <f t="shared" si="4"/>
        <v>0</v>
      </c>
      <c r="AP8" s="299">
        <f t="shared" ref="AP8:AP71" si="27">IF(AN8=0,IF(AO8&gt;0,100%,IF(AO8&lt;0,-100%,0)),IF(AN8&lt;0,IF(AO8&gt;0,100%,-AO8/AN8),AO8/AN8))</f>
        <v>0</v>
      </c>
      <c r="AQ8" s="298">
        <f t="shared" ref="AQ8:AQ135" si="28">AN8-AO8</f>
        <v>0</v>
      </c>
      <c r="AR8" s="231" t="str">
        <f t="shared" ref="AR8:AR135" si="29">IF(AN8=0,IF(AO8=0,"正常","调整预算"), IF(AP8&lt;80%,"正常",IF(AP8&lt;100%,"预警","停止付款")))</f>
        <v>正常</v>
      </c>
    </row>
    <row r="9" spans="1:44" ht="45">
      <c r="A9" s="760" t="str">
        <f t="shared" ref="A9:A72" si="30">A8</f>
        <v>请填XX地区</v>
      </c>
      <c r="B9" s="760" t="str">
        <f t="shared" ref="B9:B72" si="31">B8</f>
        <v>请填XX项目</v>
      </c>
      <c r="C9" s="227">
        <v>2010101</v>
      </c>
      <c r="D9" s="228" t="s">
        <v>113</v>
      </c>
      <c r="E9" s="292"/>
      <c r="F9" s="292"/>
      <c r="G9" s="292"/>
      <c r="H9" s="292"/>
      <c r="I9" s="289">
        <f t="shared" si="7"/>
        <v>0</v>
      </c>
      <c r="J9" s="292"/>
      <c r="K9" s="292"/>
      <c r="L9" s="292"/>
      <c r="M9" s="292"/>
      <c r="N9" s="292"/>
      <c r="O9" s="292"/>
      <c r="P9" s="290">
        <f t="shared" si="9"/>
        <v>0</v>
      </c>
      <c r="Q9" s="81">
        <f t="shared" si="10"/>
        <v>0</v>
      </c>
      <c r="R9" s="298">
        <f t="shared" si="11"/>
        <v>0</v>
      </c>
      <c r="S9" s="230" t="str">
        <f t="shared" si="12"/>
        <v>正常</v>
      </c>
      <c r="T9" s="288">
        <f t="shared" si="13"/>
        <v>0</v>
      </c>
      <c r="U9" s="292"/>
      <c r="V9" s="288">
        <f t="shared" si="15"/>
        <v>0</v>
      </c>
      <c r="W9" s="292"/>
      <c r="X9" s="292"/>
      <c r="Y9" s="292"/>
      <c r="Z9" s="292"/>
      <c r="AA9" s="292"/>
      <c r="AB9" s="292"/>
      <c r="AC9" s="288">
        <f t="shared" si="16"/>
        <v>0</v>
      </c>
      <c r="AD9" s="299">
        <f t="shared" si="17"/>
        <v>0</v>
      </c>
      <c r="AE9" s="288">
        <f t="shared" si="18"/>
        <v>0</v>
      </c>
      <c r="AF9" s="230" t="str">
        <f t="shared" si="19"/>
        <v>正常</v>
      </c>
      <c r="AG9" s="288">
        <f t="shared" si="20"/>
        <v>0</v>
      </c>
      <c r="AH9" s="288">
        <f t="shared" si="21"/>
        <v>0</v>
      </c>
      <c r="AI9" s="288">
        <f t="shared" si="22"/>
        <v>0</v>
      </c>
      <c r="AJ9" s="288">
        <f t="shared" si="23"/>
        <v>0</v>
      </c>
      <c r="AK9" s="299">
        <f t="shared" si="24"/>
        <v>0</v>
      </c>
      <c r="AL9" s="288">
        <f t="shared" si="25"/>
        <v>0</v>
      </c>
      <c r="AM9" s="230" t="str">
        <f t="shared" si="26"/>
        <v>正常</v>
      </c>
      <c r="AN9" s="229"/>
      <c r="AO9" s="290">
        <f t="shared" si="4"/>
        <v>0</v>
      </c>
      <c r="AP9" s="299">
        <f t="shared" si="27"/>
        <v>0</v>
      </c>
      <c r="AQ9" s="298">
        <f t="shared" si="28"/>
        <v>0</v>
      </c>
      <c r="AR9" s="231" t="str">
        <f t="shared" si="29"/>
        <v>正常</v>
      </c>
    </row>
    <row r="10" spans="1:44" ht="45">
      <c r="A10" s="760" t="str">
        <f t="shared" si="30"/>
        <v>请填XX地区</v>
      </c>
      <c r="B10" s="760" t="str">
        <f t="shared" si="31"/>
        <v>请填XX项目</v>
      </c>
      <c r="C10" s="227">
        <v>2010102</v>
      </c>
      <c r="D10" s="228" t="s">
        <v>114</v>
      </c>
      <c r="E10" s="292"/>
      <c r="F10" s="292"/>
      <c r="G10" s="292"/>
      <c r="H10" s="292"/>
      <c r="I10" s="289">
        <f t="shared" si="7"/>
        <v>0</v>
      </c>
      <c r="J10" s="292"/>
      <c r="K10" s="292"/>
      <c r="L10" s="292"/>
      <c r="M10" s="292"/>
      <c r="N10" s="292"/>
      <c r="O10" s="292"/>
      <c r="P10" s="290">
        <f t="shared" si="9"/>
        <v>0</v>
      </c>
      <c r="Q10" s="81">
        <f t="shared" si="10"/>
        <v>0</v>
      </c>
      <c r="R10" s="298">
        <f t="shared" si="11"/>
        <v>0</v>
      </c>
      <c r="S10" s="230" t="str">
        <f t="shared" si="12"/>
        <v>正常</v>
      </c>
      <c r="T10" s="288">
        <f t="shared" si="13"/>
        <v>0</v>
      </c>
      <c r="U10" s="292"/>
      <c r="V10" s="288">
        <f t="shared" si="15"/>
        <v>0</v>
      </c>
      <c r="W10" s="292"/>
      <c r="X10" s="292"/>
      <c r="Y10" s="292"/>
      <c r="Z10" s="292"/>
      <c r="AA10" s="292"/>
      <c r="AB10" s="292"/>
      <c r="AC10" s="288">
        <f t="shared" si="16"/>
        <v>0</v>
      </c>
      <c r="AD10" s="299">
        <f t="shared" si="17"/>
        <v>0</v>
      </c>
      <c r="AE10" s="288">
        <f t="shared" si="18"/>
        <v>0</v>
      </c>
      <c r="AF10" s="230" t="str">
        <f t="shared" si="19"/>
        <v>正常</v>
      </c>
      <c r="AG10" s="288">
        <f t="shared" si="20"/>
        <v>0</v>
      </c>
      <c r="AH10" s="288">
        <f t="shared" si="21"/>
        <v>0</v>
      </c>
      <c r="AI10" s="288">
        <f t="shared" si="22"/>
        <v>0</v>
      </c>
      <c r="AJ10" s="288">
        <f t="shared" si="23"/>
        <v>0</v>
      </c>
      <c r="AK10" s="299">
        <f t="shared" si="24"/>
        <v>0</v>
      </c>
      <c r="AL10" s="288">
        <f t="shared" si="25"/>
        <v>0</v>
      </c>
      <c r="AM10" s="230" t="str">
        <f t="shared" si="26"/>
        <v>正常</v>
      </c>
      <c r="AN10" s="229"/>
      <c r="AO10" s="290">
        <f t="shared" si="4"/>
        <v>0</v>
      </c>
      <c r="AP10" s="299">
        <f t="shared" si="27"/>
        <v>0</v>
      </c>
      <c r="AQ10" s="298">
        <f t="shared" si="28"/>
        <v>0</v>
      </c>
      <c r="AR10" s="231" t="str">
        <f t="shared" si="29"/>
        <v>正常</v>
      </c>
    </row>
    <row r="11" spans="1:44" ht="45">
      <c r="A11" s="760" t="str">
        <f t="shared" si="30"/>
        <v>请填XX地区</v>
      </c>
      <c r="B11" s="760" t="str">
        <f t="shared" si="31"/>
        <v>请填XX项目</v>
      </c>
      <c r="C11" s="227">
        <v>2010103</v>
      </c>
      <c r="D11" s="228" t="s">
        <v>115</v>
      </c>
      <c r="E11" s="292"/>
      <c r="F11" s="292"/>
      <c r="G11" s="292"/>
      <c r="H11" s="292"/>
      <c r="I11" s="289">
        <f t="shared" si="7"/>
        <v>0</v>
      </c>
      <c r="J11" s="292"/>
      <c r="K11" s="292"/>
      <c r="L11" s="292"/>
      <c r="M11" s="292"/>
      <c r="N11" s="292"/>
      <c r="O11" s="292"/>
      <c r="P11" s="290">
        <f t="shared" si="9"/>
        <v>0</v>
      </c>
      <c r="Q11" s="81">
        <f t="shared" si="10"/>
        <v>0</v>
      </c>
      <c r="R11" s="298">
        <f t="shared" si="11"/>
        <v>0</v>
      </c>
      <c r="S11" s="230" t="str">
        <f t="shared" si="12"/>
        <v>正常</v>
      </c>
      <c r="T11" s="288">
        <f t="shared" si="13"/>
        <v>0</v>
      </c>
      <c r="U11" s="292"/>
      <c r="V11" s="288">
        <f t="shared" si="15"/>
        <v>0</v>
      </c>
      <c r="W11" s="292"/>
      <c r="X11" s="292"/>
      <c r="Y11" s="292"/>
      <c r="Z11" s="292"/>
      <c r="AA11" s="292"/>
      <c r="AB11" s="292"/>
      <c r="AC11" s="288">
        <f t="shared" si="16"/>
        <v>0</v>
      </c>
      <c r="AD11" s="299">
        <f t="shared" si="17"/>
        <v>0</v>
      </c>
      <c r="AE11" s="288">
        <f t="shared" si="18"/>
        <v>0</v>
      </c>
      <c r="AF11" s="230" t="str">
        <f t="shared" si="19"/>
        <v>正常</v>
      </c>
      <c r="AG11" s="288">
        <f t="shared" si="20"/>
        <v>0</v>
      </c>
      <c r="AH11" s="288">
        <f t="shared" si="21"/>
        <v>0</v>
      </c>
      <c r="AI11" s="288">
        <f t="shared" si="22"/>
        <v>0</v>
      </c>
      <c r="AJ11" s="288">
        <f t="shared" si="23"/>
        <v>0</v>
      </c>
      <c r="AK11" s="299">
        <f t="shared" si="24"/>
        <v>0</v>
      </c>
      <c r="AL11" s="288">
        <f t="shared" si="25"/>
        <v>0</v>
      </c>
      <c r="AM11" s="230" t="str">
        <f t="shared" si="26"/>
        <v>正常</v>
      </c>
      <c r="AN11" s="229"/>
      <c r="AO11" s="290">
        <f t="shared" si="4"/>
        <v>0</v>
      </c>
      <c r="AP11" s="299">
        <f t="shared" si="27"/>
        <v>0</v>
      </c>
      <c r="AQ11" s="298">
        <f t="shared" si="28"/>
        <v>0</v>
      </c>
      <c r="AR11" s="231" t="str">
        <f t="shared" si="29"/>
        <v>正常</v>
      </c>
    </row>
    <row r="12" spans="1:44" ht="45">
      <c r="A12" s="760" t="str">
        <f t="shared" si="30"/>
        <v>请填XX地区</v>
      </c>
      <c r="B12" s="760" t="str">
        <f t="shared" si="31"/>
        <v>请填XX项目</v>
      </c>
      <c r="C12" s="227">
        <v>2010104</v>
      </c>
      <c r="D12" s="228" t="s">
        <v>116</v>
      </c>
      <c r="E12" s="292"/>
      <c r="F12" s="292"/>
      <c r="G12" s="292"/>
      <c r="H12" s="292"/>
      <c r="I12" s="289">
        <f t="shared" si="7"/>
        <v>0</v>
      </c>
      <c r="J12" s="292"/>
      <c r="K12" s="292"/>
      <c r="L12" s="292"/>
      <c r="M12" s="292"/>
      <c r="N12" s="292"/>
      <c r="O12" s="292"/>
      <c r="P12" s="290">
        <f t="shared" si="9"/>
        <v>0</v>
      </c>
      <c r="Q12" s="81">
        <f t="shared" si="10"/>
        <v>0</v>
      </c>
      <c r="R12" s="298">
        <f t="shared" si="11"/>
        <v>0</v>
      </c>
      <c r="S12" s="230" t="str">
        <f t="shared" si="12"/>
        <v>正常</v>
      </c>
      <c r="T12" s="288">
        <f t="shared" si="13"/>
        <v>0</v>
      </c>
      <c r="U12" s="292"/>
      <c r="V12" s="288">
        <f t="shared" si="15"/>
        <v>0</v>
      </c>
      <c r="W12" s="292"/>
      <c r="X12" s="292"/>
      <c r="Y12" s="292"/>
      <c r="Z12" s="292"/>
      <c r="AA12" s="292"/>
      <c r="AB12" s="292"/>
      <c r="AC12" s="288">
        <f t="shared" si="16"/>
        <v>0</v>
      </c>
      <c r="AD12" s="299">
        <f t="shared" si="17"/>
        <v>0</v>
      </c>
      <c r="AE12" s="288">
        <f t="shared" si="18"/>
        <v>0</v>
      </c>
      <c r="AF12" s="230" t="str">
        <f t="shared" si="19"/>
        <v>正常</v>
      </c>
      <c r="AG12" s="288">
        <f t="shared" si="20"/>
        <v>0</v>
      </c>
      <c r="AH12" s="288">
        <f t="shared" si="21"/>
        <v>0</v>
      </c>
      <c r="AI12" s="288">
        <f t="shared" si="22"/>
        <v>0</v>
      </c>
      <c r="AJ12" s="288">
        <f t="shared" si="23"/>
        <v>0</v>
      </c>
      <c r="AK12" s="299">
        <f t="shared" si="24"/>
        <v>0</v>
      </c>
      <c r="AL12" s="288">
        <f t="shared" si="25"/>
        <v>0</v>
      </c>
      <c r="AM12" s="230" t="str">
        <f t="shared" si="26"/>
        <v>正常</v>
      </c>
      <c r="AN12" s="229"/>
      <c r="AO12" s="290">
        <f t="shared" si="4"/>
        <v>0</v>
      </c>
      <c r="AP12" s="299">
        <f t="shared" si="27"/>
        <v>0</v>
      </c>
      <c r="AQ12" s="298">
        <f t="shared" si="28"/>
        <v>0</v>
      </c>
      <c r="AR12" s="231" t="str">
        <f t="shared" si="29"/>
        <v>正常</v>
      </c>
    </row>
    <row r="13" spans="1:44" ht="45">
      <c r="A13" s="760" t="str">
        <f t="shared" si="30"/>
        <v>请填XX地区</v>
      </c>
      <c r="B13" s="760" t="str">
        <f t="shared" si="31"/>
        <v>请填XX项目</v>
      </c>
      <c r="C13" s="227">
        <v>2010105</v>
      </c>
      <c r="D13" s="228" t="s">
        <v>117</v>
      </c>
      <c r="E13" s="292"/>
      <c r="F13" s="292"/>
      <c r="G13" s="292"/>
      <c r="H13" s="292"/>
      <c r="I13" s="289">
        <f t="shared" si="7"/>
        <v>0</v>
      </c>
      <c r="J13" s="292"/>
      <c r="K13" s="292"/>
      <c r="L13" s="292"/>
      <c r="M13" s="292"/>
      <c r="N13" s="292"/>
      <c r="O13" s="292"/>
      <c r="P13" s="290">
        <f t="shared" si="9"/>
        <v>0</v>
      </c>
      <c r="Q13" s="81">
        <f t="shared" si="10"/>
        <v>0</v>
      </c>
      <c r="R13" s="298">
        <f t="shared" si="11"/>
        <v>0</v>
      </c>
      <c r="S13" s="230" t="str">
        <f t="shared" si="12"/>
        <v>正常</v>
      </c>
      <c r="T13" s="288">
        <f t="shared" si="13"/>
        <v>0</v>
      </c>
      <c r="U13" s="292"/>
      <c r="V13" s="288">
        <f t="shared" si="15"/>
        <v>0</v>
      </c>
      <c r="W13" s="292"/>
      <c r="X13" s="292"/>
      <c r="Y13" s="292"/>
      <c r="Z13" s="292"/>
      <c r="AA13" s="292"/>
      <c r="AB13" s="292"/>
      <c r="AC13" s="288">
        <f t="shared" si="16"/>
        <v>0</v>
      </c>
      <c r="AD13" s="299">
        <f t="shared" si="17"/>
        <v>0</v>
      </c>
      <c r="AE13" s="288">
        <f t="shared" si="18"/>
        <v>0</v>
      </c>
      <c r="AF13" s="230" t="str">
        <f t="shared" si="19"/>
        <v>正常</v>
      </c>
      <c r="AG13" s="288">
        <f t="shared" si="20"/>
        <v>0</v>
      </c>
      <c r="AH13" s="288">
        <f t="shared" si="21"/>
        <v>0</v>
      </c>
      <c r="AI13" s="288">
        <f t="shared" si="22"/>
        <v>0</v>
      </c>
      <c r="AJ13" s="288">
        <f t="shared" si="23"/>
        <v>0</v>
      </c>
      <c r="AK13" s="299">
        <f t="shared" si="24"/>
        <v>0</v>
      </c>
      <c r="AL13" s="288">
        <f t="shared" si="25"/>
        <v>0</v>
      </c>
      <c r="AM13" s="230" t="str">
        <f t="shared" si="26"/>
        <v>正常</v>
      </c>
      <c r="AN13" s="229"/>
      <c r="AO13" s="290">
        <f t="shared" si="4"/>
        <v>0</v>
      </c>
      <c r="AP13" s="299">
        <f t="shared" si="27"/>
        <v>0</v>
      </c>
      <c r="AQ13" s="298">
        <f t="shared" si="28"/>
        <v>0</v>
      </c>
      <c r="AR13" s="231" t="str">
        <f t="shared" si="29"/>
        <v>正常</v>
      </c>
    </row>
    <row r="14" spans="1:44" ht="45">
      <c r="A14" s="760" t="str">
        <f t="shared" si="30"/>
        <v>请填XX地区</v>
      </c>
      <c r="B14" s="760" t="str">
        <f t="shared" si="31"/>
        <v>请填XX项目</v>
      </c>
      <c r="C14" s="227">
        <v>2010106</v>
      </c>
      <c r="D14" s="228" t="s">
        <v>118</v>
      </c>
      <c r="E14" s="292"/>
      <c r="F14" s="292"/>
      <c r="G14" s="292"/>
      <c r="H14" s="292"/>
      <c r="I14" s="289">
        <f t="shared" si="7"/>
        <v>0</v>
      </c>
      <c r="J14" s="292"/>
      <c r="K14" s="292"/>
      <c r="L14" s="292"/>
      <c r="M14" s="292"/>
      <c r="N14" s="292"/>
      <c r="O14" s="292"/>
      <c r="P14" s="290">
        <f t="shared" si="9"/>
        <v>0</v>
      </c>
      <c r="Q14" s="81">
        <f t="shared" si="10"/>
        <v>0</v>
      </c>
      <c r="R14" s="298">
        <f t="shared" si="11"/>
        <v>0</v>
      </c>
      <c r="S14" s="230" t="str">
        <f t="shared" si="12"/>
        <v>正常</v>
      </c>
      <c r="T14" s="288">
        <f t="shared" si="13"/>
        <v>0</v>
      </c>
      <c r="U14" s="292"/>
      <c r="V14" s="288">
        <f t="shared" si="15"/>
        <v>0</v>
      </c>
      <c r="W14" s="292"/>
      <c r="X14" s="292"/>
      <c r="Y14" s="292"/>
      <c r="Z14" s="292"/>
      <c r="AA14" s="292"/>
      <c r="AB14" s="292"/>
      <c r="AC14" s="288">
        <f t="shared" si="16"/>
        <v>0</v>
      </c>
      <c r="AD14" s="299">
        <f t="shared" si="17"/>
        <v>0</v>
      </c>
      <c r="AE14" s="288">
        <f t="shared" si="18"/>
        <v>0</v>
      </c>
      <c r="AF14" s="230" t="str">
        <f t="shared" si="19"/>
        <v>正常</v>
      </c>
      <c r="AG14" s="288">
        <f t="shared" si="20"/>
        <v>0</v>
      </c>
      <c r="AH14" s="288">
        <f t="shared" si="21"/>
        <v>0</v>
      </c>
      <c r="AI14" s="288">
        <f t="shared" si="22"/>
        <v>0</v>
      </c>
      <c r="AJ14" s="288">
        <f t="shared" si="23"/>
        <v>0</v>
      </c>
      <c r="AK14" s="299">
        <f t="shared" si="24"/>
        <v>0</v>
      </c>
      <c r="AL14" s="288">
        <f t="shared" si="25"/>
        <v>0</v>
      </c>
      <c r="AM14" s="230" t="str">
        <f t="shared" si="26"/>
        <v>正常</v>
      </c>
      <c r="AN14" s="229"/>
      <c r="AO14" s="290">
        <f t="shared" si="4"/>
        <v>0</v>
      </c>
      <c r="AP14" s="299">
        <f t="shared" si="27"/>
        <v>0</v>
      </c>
      <c r="AQ14" s="298">
        <f t="shared" si="28"/>
        <v>0</v>
      </c>
      <c r="AR14" s="231" t="str">
        <f t="shared" si="29"/>
        <v>正常</v>
      </c>
    </row>
    <row r="15" spans="1:44" ht="45">
      <c r="A15" s="760" t="str">
        <f t="shared" si="30"/>
        <v>请填XX地区</v>
      </c>
      <c r="B15" s="760" t="str">
        <f t="shared" si="31"/>
        <v>请填XX项目</v>
      </c>
      <c r="C15" s="227">
        <v>2010107</v>
      </c>
      <c r="D15" s="228" t="s">
        <v>119</v>
      </c>
      <c r="E15" s="292"/>
      <c r="F15" s="292"/>
      <c r="G15" s="292"/>
      <c r="H15" s="292"/>
      <c r="I15" s="289">
        <f t="shared" si="7"/>
        <v>0</v>
      </c>
      <c r="J15" s="292"/>
      <c r="K15" s="292"/>
      <c r="L15" s="292"/>
      <c r="M15" s="292"/>
      <c r="N15" s="292"/>
      <c r="O15" s="292"/>
      <c r="P15" s="290">
        <f t="shared" si="9"/>
        <v>0</v>
      </c>
      <c r="Q15" s="81">
        <f t="shared" si="10"/>
        <v>0</v>
      </c>
      <c r="R15" s="298">
        <f t="shared" si="11"/>
        <v>0</v>
      </c>
      <c r="S15" s="230" t="str">
        <f t="shared" si="12"/>
        <v>正常</v>
      </c>
      <c r="T15" s="288">
        <f t="shared" si="13"/>
        <v>0</v>
      </c>
      <c r="U15" s="292"/>
      <c r="V15" s="288">
        <f t="shared" si="15"/>
        <v>0</v>
      </c>
      <c r="W15" s="292"/>
      <c r="X15" s="292"/>
      <c r="Y15" s="292"/>
      <c r="Z15" s="292"/>
      <c r="AA15" s="292"/>
      <c r="AB15" s="292"/>
      <c r="AC15" s="288">
        <f t="shared" si="16"/>
        <v>0</v>
      </c>
      <c r="AD15" s="299">
        <f t="shared" si="17"/>
        <v>0</v>
      </c>
      <c r="AE15" s="288">
        <f t="shared" si="18"/>
        <v>0</v>
      </c>
      <c r="AF15" s="230" t="str">
        <f t="shared" si="19"/>
        <v>正常</v>
      </c>
      <c r="AG15" s="288">
        <f t="shared" si="20"/>
        <v>0</v>
      </c>
      <c r="AH15" s="288">
        <f t="shared" si="21"/>
        <v>0</v>
      </c>
      <c r="AI15" s="288">
        <f t="shared" si="22"/>
        <v>0</v>
      </c>
      <c r="AJ15" s="288">
        <f t="shared" si="23"/>
        <v>0</v>
      </c>
      <c r="AK15" s="299">
        <f t="shared" si="24"/>
        <v>0</v>
      </c>
      <c r="AL15" s="288">
        <f t="shared" si="25"/>
        <v>0</v>
      </c>
      <c r="AM15" s="230" t="str">
        <f t="shared" si="26"/>
        <v>正常</v>
      </c>
      <c r="AN15" s="229"/>
      <c r="AO15" s="290">
        <f t="shared" si="4"/>
        <v>0</v>
      </c>
      <c r="AP15" s="299">
        <f t="shared" si="27"/>
        <v>0</v>
      </c>
      <c r="AQ15" s="298">
        <f t="shared" si="28"/>
        <v>0</v>
      </c>
      <c r="AR15" s="231" t="str">
        <f t="shared" si="29"/>
        <v>正常</v>
      </c>
    </row>
    <row r="16" spans="1:44" ht="45">
      <c r="A16" s="760" t="str">
        <f t="shared" si="30"/>
        <v>请填XX地区</v>
      </c>
      <c r="B16" s="760" t="str">
        <f t="shared" si="31"/>
        <v>请填XX项目</v>
      </c>
      <c r="C16" s="227">
        <v>2010108</v>
      </c>
      <c r="D16" s="228" t="s">
        <v>120</v>
      </c>
      <c r="E16" s="292"/>
      <c r="F16" s="292"/>
      <c r="G16" s="292"/>
      <c r="H16" s="292"/>
      <c r="I16" s="289">
        <f t="shared" si="7"/>
        <v>0</v>
      </c>
      <c r="J16" s="292"/>
      <c r="K16" s="292"/>
      <c r="L16" s="292"/>
      <c r="M16" s="292"/>
      <c r="N16" s="292"/>
      <c r="O16" s="292"/>
      <c r="P16" s="290">
        <f t="shared" si="9"/>
        <v>0</v>
      </c>
      <c r="Q16" s="81">
        <f t="shared" si="10"/>
        <v>0</v>
      </c>
      <c r="R16" s="298">
        <f t="shared" si="11"/>
        <v>0</v>
      </c>
      <c r="S16" s="230" t="str">
        <f t="shared" si="12"/>
        <v>正常</v>
      </c>
      <c r="T16" s="288">
        <f t="shared" si="13"/>
        <v>0</v>
      </c>
      <c r="U16" s="292"/>
      <c r="V16" s="288">
        <f t="shared" si="15"/>
        <v>0</v>
      </c>
      <c r="W16" s="292"/>
      <c r="X16" s="292"/>
      <c r="Y16" s="292"/>
      <c r="Z16" s="292"/>
      <c r="AA16" s="292"/>
      <c r="AB16" s="292"/>
      <c r="AC16" s="288">
        <f t="shared" si="16"/>
        <v>0</v>
      </c>
      <c r="AD16" s="299">
        <f t="shared" si="17"/>
        <v>0</v>
      </c>
      <c r="AE16" s="288">
        <f t="shared" si="18"/>
        <v>0</v>
      </c>
      <c r="AF16" s="230" t="str">
        <f t="shared" si="19"/>
        <v>正常</v>
      </c>
      <c r="AG16" s="288">
        <f t="shared" si="20"/>
        <v>0</v>
      </c>
      <c r="AH16" s="288">
        <f t="shared" si="21"/>
        <v>0</v>
      </c>
      <c r="AI16" s="288">
        <f t="shared" si="22"/>
        <v>0</v>
      </c>
      <c r="AJ16" s="288">
        <f t="shared" si="23"/>
        <v>0</v>
      </c>
      <c r="AK16" s="299">
        <f t="shared" si="24"/>
        <v>0</v>
      </c>
      <c r="AL16" s="288">
        <f t="shared" si="25"/>
        <v>0</v>
      </c>
      <c r="AM16" s="230" t="str">
        <f t="shared" si="26"/>
        <v>正常</v>
      </c>
      <c r="AN16" s="229"/>
      <c r="AO16" s="290">
        <f t="shared" si="4"/>
        <v>0</v>
      </c>
      <c r="AP16" s="299">
        <f t="shared" si="27"/>
        <v>0</v>
      </c>
      <c r="AQ16" s="298">
        <f t="shared" si="28"/>
        <v>0</v>
      </c>
      <c r="AR16" s="231" t="str">
        <f t="shared" si="29"/>
        <v>正常</v>
      </c>
    </row>
    <row r="17" spans="1:44" ht="45">
      <c r="A17" s="760" t="str">
        <f t="shared" si="30"/>
        <v>请填XX地区</v>
      </c>
      <c r="B17" s="760" t="str">
        <f t="shared" si="31"/>
        <v>请填XX项目</v>
      </c>
      <c r="C17" s="227">
        <v>20102</v>
      </c>
      <c r="D17" s="228" t="s">
        <v>121</v>
      </c>
      <c r="E17" s="293">
        <f t="shared" ref="E17" si="32">SUM(E18:E19)</f>
        <v>0</v>
      </c>
      <c r="F17" s="293">
        <f t="shared" ref="F17:H17" si="33">SUM(F18:F19)</f>
        <v>0</v>
      </c>
      <c r="G17" s="293">
        <f t="shared" si="33"/>
        <v>0</v>
      </c>
      <c r="H17" s="293">
        <f t="shared" si="33"/>
        <v>0</v>
      </c>
      <c r="I17" s="289">
        <f t="shared" si="7"/>
        <v>0</v>
      </c>
      <c r="J17" s="293">
        <f t="shared" ref="J17:AB17" si="34">SUM(J18:J19)</f>
        <v>0</v>
      </c>
      <c r="K17" s="293">
        <f t="shared" si="34"/>
        <v>0</v>
      </c>
      <c r="L17" s="293">
        <f t="shared" si="34"/>
        <v>0</v>
      </c>
      <c r="M17" s="293">
        <f t="shared" si="34"/>
        <v>0</v>
      </c>
      <c r="N17" s="293">
        <f t="shared" si="34"/>
        <v>0</v>
      </c>
      <c r="O17" s="293">
        <f t="shared" si="34"/>
        <v>0</v>
      </c>
      <c r="P17" s="290">
        <f t="shared" si="9"/>
        <v>0</v>
      </c>
      <c r="Q17" s="81">
        <f t="shared" si="10"/>
        <v>0</v>
      </c>
      <c r="R17" s="298">
        <f t="shared" si="11"/>
        <v>0</v>
      </c>
      <c r="S17" s="230" t="str">
        <f t="shared" si="12"/>
        <v>正常</v>
      </c>
      <c r="T17" s="288">
        <f t="shared" si="13"/>
        <v>0</v>
      </c>
      <c r="U17" s="293">
        <f t="shared" ref="U17" si="35">SUM(U18:U19)</f>
        <v>0</v>
      </c>
      <c r="V17" s="288">
        <f t="shared" si="15"/>
        <v>0</v>
      </c>
      <c r="W17" s="293">
        <f t="shared" si="34"/>
        <v>0</v>
      </c>
      <c r="X17" s="293">
        <f t="shared" si="34"/>
        <v>0</v>
      </c>
      <c r="Y17" s="293">
        <f t="shared" si="34"/>
        <v>0</v>
      </c>
      <c r="Z17" s="293">
        <f t="shared" si="34"/>
        <v>0</v>
      </c>
      <c r="AA17" s="293">
        <f t="shared" si="34"/>
        <v>0</v>
      </c>
      <c r="AB17" s="293">
        <f t="shared" si="34"/>
        <v>0</v>
      </c>
      <c r="AC17" s="288">
        <f t="shared" si="16"/>
        <v>0</v>
      </c>
      <c r="AD17" s="299">
        <f t="shared" si="17"/>
        <v>0</v>
      </c>
      <c r="AE17" s="288">
        <f t="shared" si="18"/>
        <v>0</v>
      </c>
      <c r="AF17" s="230" t="str">
        <f t="shared" si="19"/>
        <v>正常</v>
      </c>
      <c r="AG17" s="288">
        <f t="shared" si="20"/>
        <v>0</v>
      </c>
      <c r="AH17" s="288">
        <f t="shared" si="21"/>
        <v>0</v>
      </c>
      <c r="AI17" s="288">
        <f t="shared" si="22"/>
        <v>0</v>
      </c>
      <c r="AJ17" s="288">
        <f t="shared" si="23"/>
        <v>0</v>
      </c>
      <c r="AK17" s="299">
        <f t="shared" si="24"/>
        <v>0</v>
      </c>
      <c r="AL17" s="288">
        <f t="shared" si="25"/>
        <v>0</v>
      </c>
      <c r="AM17" s="230" t="str">
        <f t="shared" si="26"/>
        <v>正常</v>
      </c>
      <c r="AN17" s="229"/>
      <c r="AO17" s="290">
        <f t="shared" si="4"/>
        <v>0</v>
      </c>
      <c r="AP17" s="299">
        <f t="shared" si="27"/>
        <v>0</v>
      </c>
      <c r="AQ17" s="298">
        <f t="shared" si="28"/>
        <v>0</v>
      </c>
      <c r="AR17" s="231" t="str">
        <f t="shared" si="29"/>
        <v>正常</v>
      </c>
    </row>
    <row r="18" spans="1:44" ht="45">
      <c r="A18" s="760" t="str">
        <f t="shared" si="30"/>
        <v>请填XX地区</v>
      </c>
      <c r="B18" s="760" t="str">
        <f t="shared" si="31"/>
        <v>请填XX项目</v>
      </c>
      <c r="C18" s="227">
        <v>2010201</v>
      </c>
      <c r="D18" s="228" t="s">
        <v>122</v>
      </c>
      <c r="E18" s="292"/>
      <c r="F18" s="292"/>
      <c r="G18" s="292"/>
      <c r="H18" s="292"/>
      <c r="I18" s="289">
        <f t="shared" si="7"/>
        <v>0</v>
      </c>
      <c r="J18" s="292"/>
      <c r="K18" s="292"/>
      <c r="L18" s="292"/>
      <c r="M18" s="292"/>
      <c r="N18" s="292"/>
      <c r="O18" s="292"/>
      <c r="P18" s="290">
        <f t="shared" si="9"/>
        <v>0</v>
      </c>
      <c r="Q18" s="81">
        <f t="shared" si="10"/>
        <v>0</v>
      </c>
      <c r="R18" s="298">
        <f t="shared" si="11"/>
        <v>0</v>
      </c>
      <c r="S18" s="230" t="str">
        <f t="shared" si="12"/>
        <v>正常</v>
      </c>
      <c r="T18" s="288">
        <f t="shared" si="13"/>
        <v>0</v>
      </c>
      <c r="U18" s="292"/>
      <c r="V18" s="288">
        <f t="shared" si="15"/>
        <v>0</v>
      </c>
      <c r="W18" s="292"/>
      <c r="X18" s="292"/>
      <c r="Y18" s="292"/>
      <c r="Z18" s="292"/>
      <c r="AA18" s="292"/>
      <c r="AB18" s="292"/>
      <c r="AC18" s="288">
        <f t="shared" si="16"/>
        <v>0</v>
      </c>
      <c r="AD18" s="299">
        <f t="shared" si="17"/>
        <v>0</v>
      </c>
      <c r="AE18" s="288">
        <f t="shared" si="18"/>
        <v>0</v>
      </c>
      <c r="AF18" s="230" t="str">
        <f t="shared" si="19"/>
        <v>正常</v>
      </c>
      <c r="AG18" s="288">
        <f t="shared" si="20"/>
        <v>0</v>
      </c>
      <c r="AH18" s="288">
        <f t="shared" si="21"/>
        <v>0</v>
      </c>
      <c r="AI18" s="288">
        <f t="shared" si="22"/>
        <v>0</v>
      </c>
      <c r="AJ18" s="288">
        <f t="shared" si="23"/>
        <v>0</v>
      </c>
      <c r="AK18" s="299">
        <f t="shared" si="24"/>
        <v>0</v>
      </c>
      <c r="AL18" s="288">
        <f t="shared" si="25"/>
        <v>0</v>
      </c>
      <c r="AM18" s="230" t="str">
        <f t="shared" si="26"/>
        <v>正常</v>
      </c>
      <c r="AN18" s="229"/>
      <c r="AO18" s="290">
        <f t="shared" si="4"/>
        <v>0</v>
      </c>
      <c r="AP18" s="299">
        <f t="shared" si="27"/>
        <v>0</v>
      </c>
      <c r="AQ18" s="298">
        <f t="shared" si="28"/>
        <v>0</v>
      </c>
      <c r="AR18" s="231" t="str">
        <f t="shared" si="29"/>
        <v>正常</v>
      </c>
    </row>
    <row r="19" spans="1:44" ht="45">
      <c r="A19" s="760" t="str">
        <f t="shared" si="30"/>
        <v>请填XX地区</v>
      </c>
      <c r="B19" s="760" t="str">
        <f t="shared" si="31"/>
        <v>请填XX项目</v>
      </c>
      <c r="C19" s="227">
        <v>2010202</v>
      </c>
      <c r="D19" s="228" t="s">
        <v>123</v>
      </c>
      <c r="E19" s="292"/>
      <c r="F19" s="292"/>
      <c r="G19" s="292"/>
      <c r="H19" s="292"/>
      <c r="I19" s="289">
        <f t="shared" si="7"/>
        <v>0</v>
      </c>
      <c r="J19" s="292"/>
      <c r="K19" s="292"/>
      <c r="L19" s="292"/>
      <c r="M19" s="292"/>
      <c r="N19" s="292"/>
      <c r="O19" s="292"/>
      <c r="P19" s="290">
        <f t="shared" si="9"/>
        <v>0</v>
      </c>
      <c r="Q19" s="81">
        <f t="shared" si="10"/>
        <v>0</v>
      </c>
      <c r="R19" s="298">
        <f t="shared" si="11"/>
        <v>0</v>
      </c>
      <c r="S19" s="230" t="str">
        <f t="shared" si="12"/>
        <v>正常</v>
      </c>
      <c r="T19" s="288">
        <f t="shared" si="13"/>
        <v>0</v>
      </c>
      <c r="U19" s="292"/>
      <c r="V19" s="288">
        <f t="shared" si="15"/>
        <v>0</v>
      </c>
      <c r="W19" s="292"/>
      <c r="X19" s="292"/>
      <c r="Y19" s="292"/>
      <c r="Z19" s="292"/>
      <c r="AA19" s="292"/>
      <c r="AB19" s="292"/>
      <c r="AC19" s="288">
        <f t="shared" si="16"/>
        <v>0</v>
      </c>
      <c r="AD19" s="299">
        <f t="shared" si="17"/>
        <v>0</v>
      </c>
      <c r="AE19" s="288">
        <f t="shared" si="18"/>
        <v>0</v>
      </c>
      <c r="AF19" s="230" t="str">
        <f t="shared" si="19"/>
        <v>正常</v>
      </c>
      <c r="AG19" s="288">
        <f t="shared" si="20"/>
        <v>0</v>
      </c>
      <c r="AH19" s="288">
        <f t="shared" si="21"/>
        <v>0</v>
      </c>
      <c r="AI19" s="288">
        <f t="shared" si="22"/>
        <v>0</v>
      </c>
      <c r="AJ19" s="288">
        <f t="shared" si="23"/>
        <v>0</v>
      </c>
      <c r="AK19" s="299">
        <f t="shared" si="24"/>
        <v>0</v>
      </c>
      <c r="AL19" s="288">
        <f t="shared" si="25"/>
        <v>0</v>
      </c>
      <c r="AM19" s="230" t="str">
        <f t="shared" si="26"/>
        <v>正常</v>
      </c>
      <c r="AN19" s="229"/>
      <c r="AO19" s="290">
        <f t="shared" si="4"/>
        <v>0</v>
      </c>
      <c r="AP19" s="299">
        <f t="shared" si="27"/>
        <v>0</v>
      </c>
      <c r="AQ19" s="298">
        <f t="shared" si="28"/>
        <v>0</v>
      </c>
      <c r="AR19" s="231" t="str">
        <f t="shared" si="29"/>
        <v>正常</v>
      </c>
    </row>
    <row r="20" spans="1:44" ht="45">
      <c r="A20" s="760" t="str">
        <f t="shared" si="30"/>
        <v>请填XX地区</v>
      </c>
      <c r="B20" s="760" t="str">
        <f t="shared" si="31"/>
        <v>请填XX项目</v>
      </c>
      <c r="C20" s="227">
        <v>20103</v>
      </c>
      <c r="D20" s="228" t="s">
        <v>124</v>
      </c>
      <c r="E20" s="292"/>
      <c r="F20" s="292"/>
      <c r="G20" s="292"/>
      <c r="H20" s="292"/>
      <c r="I20" s="289">
        <f t="shared" si="7"/>
        <v>0</v>
      </c>
      <c r="J20" s="292"/>
      <c r="K20" s="292"/>
      <c r="L20" s="292"/>
      <c r="M20" s="292"/>
      <c r="N20" s="292"/>
      <c r="O20" s="292"/>
      <c r="P20" s="290">
        <f t="shared" si="9"/>
        <v>0</v>
      </c>
      <c r="Q20" s="81">
        <f t="shared" si="10"/>
        <v>0</v>
      </c>
      <c r="R20" s="298">
        <f t="shared" si="11"/>
        <v>0</v>
      </c>
      <c r="S20" s="230" t="str">
        <f t="shared" si="12"/>
        <v>正常</v>
      </c>
      <c r="T20" s="288">
        <f t="shared" si="13"/>
        <v>0</v>
      </c>
      <c r="U20" s="292"/>
      <c r="V20" s="288">
        <f t="shared" si="15"/>
        <v>0</v>
      </c>
      <c r="W20" s="292"/>
      <c r="X20" s="292"/>
      <c r="Y20" s="292"/>
      <c r="Z20" s="292"/>
      <c r="AA20" s="292"/>
      <c r="AB20" s="292"/>
      <c r="AC20" s="288">
        <f t="shared" si="16"/>
        <v>0</v>
      </c>
      <c r="AD20" s="299">
        <f t="shared" si="17"/>
        <v>0</v>
      </c>
      <c r="AE20" s="288">
        <f t="shared" si="18"/>
        <v>0</v>
      </c>
      <c r="AF20" s="230" t="str">
        <f t="shared" si="19"/>
        <v>正常</v>
      </c>
      <c r="AG20" s="288">
        <f t="shared" si="20"/>
        <v>0</v>
      </c>
      <c r="AH20" s="288">
        <f t="shared" si="21"/>
        <v>0</v>
      </c>
      <c r="AI20" s="288">
        <f t="shared" si="22"/>
        <v>0</v>
      </c>
      <c r="AJ20" s="288">
        <f t="shared" si="23"/>
        <v>0</v>
      </c>
      <c r="AK20" s="299">
        <f t="shared" si="24"/>
        <v>0</v>
      </c>
      <c r="AL20" s="288">
        <f t="shared" si="25"/>
        <v>0</v>
      </c>
      <c r="AM20" s="230" t="str">
        <f t="shared" si="26"/>
        <v>正常</v>
      </c>
      <c r="AN20" s="229"/>
      <c r="AO20" s="290">
        <f t="shared" si="4"/>
        <v>0</v>
      </c>
      <c r="AP20" s="299">
        <f t="shared" si="27"/>
        <v>0</v>
      </c>
      <c r="AQ20" s="298">
        <f t="shared" si="28"/>
        <v>0</v>
      </c>
      <c r="AR20" s="231" t="str">
        <f t="shared" si="29"/>
        <v>正常</v>
      </c>
    </row>
    <row r="21" spans="1:44" ht="45">
      <c r="A21" s="760" t="str">
        <f t="shared" si="30"/>
        <v>请填XX地区</v>
      </c>
      <c r="B21" s="760" t="str">
        <f t="shared" si="31"/>
        <v>请填XX项目</v>
      </c>
      <c r="C21" s="227">
        <v>20104</v>
      </c>
      <c r="D21" s="228" t="s">
        <v>125</v>
      </c>
      <c r="E21" s="293">
        <f t="shared" ref="E21" si="36">SUM(E22:E29)</f>
        <v>0</v>
      </c>
      <c r="F21" s="293">
        <f t="shared" ref="F21:H21" si="37">SUM(F22:F29)</f>
        <v>0</v>
      </c>
      <c r="G21" s="293">
        <f t="shared" si="37"/>
        <v>0</v>
      </c>
      <c r="H21" s="293">
        <f t="shared" si="37"/>
        <v>0</v>
      </c>
      <c r="I21" s="289">
        <f t="shared" si="7"/>
        <v>0</v>
      </c>
      <c r="J21" s="293">
        <f t="shared" ref="J21:AB21" si="38">SUM(J22:J29)</f>
        <v>0</v>
      </c>
      <c r="K21" s="293">
        <f t="shared" si="38"/>
        <v>0</v>
      </c>
      <c r="L21" s="293">
        <f t="shared" si="38"/>
        <v>0</v>
      </c>
      <c r="M21" s="293">
        <f t="shared" si="38"/>
        <v>0</v>
      </c>
      <c r="N21" s="293">
        <f t="shared" si="38"/>
        <v>0</v>
      </c>
      <c r="O21" s="293">
        <f t="shared" si="38"/>
        <v>0</v>
      </c>
      <c r="P21" s="290">
        <f t="shared" si="9"/>
        <v>0</v>
      </c>
      <c r="Q21" s="81">
        <f t="shared" si="10"/>
        <v>0</v>
      </c>
      <c r="R21" s="298">
        <f t="shared" si="11"/>
        <v>0</v>
      </c>
      <c r="S21" s="230" t="str">
        <f t="shared" si="12"/>
        <v>正常</v>
      </c>
      <c r="T21" s="288">
        <f t="shared" si="13"/>
        <v>0</v>
      </c>
      <c r="U21" s="293">
        <f t="shared" ref="U21" si="39">SUM(U22:U29)</f>
        <v>0</v>
      </c>
      <c r="V21" s="288">
        <f t="shared" si="15"/>
        <v>0</v>
      </c>
      <c r="W21" s="293">
        <f t="shared" si="38"/>
        <v>0</v>
      </c>
      <c r="X21" s="293">
        <f t="shared" si="38"/>
        <v>0</v>
      </c>
      <c r="Y21" s="293">
        <f t="shared" si="38"/>
        <v>0</v>
      </c>
      <c r="Z21" s="293">
        <f t="shared" si="38"/>
        <v>0</v>
      </c>
      <c r="AA21" s="293">
        <f t="shared" si="38"/>
        <v>0</v>
      </c>
      <c r="AB21" s="293">
        <f t="shared" si="38"/>
        <v>0</v>
      </c>
      <c r="AC21" s="288">
        <f t="shared" si="16"/>
        <v>0</v>
      </c>
      <c r="AD21" s="299">
        <f t="shared" si="17"/>
        <v>0</v>
      </c>
      <c r="AE21" s="288">
        <f t="shared" si="18"/>
        <v>0</v>
      </c>
      <c r="AF21" s="230" t="str">
        <f t="shared" si="19"/>
        <v>正常</v>
      </c>
      <c r="AG21" s="288">
        <f t="shared" si="20"/>
        <v>0</v>
      </c>
      <c r="AH21" s="288">
        <f t="shared" si="21"/>
        <v>0</v>
      </c>
      <c r="AI21" s="288">
        <f t="shared" si="22"/>
        <v>0</v>
      </c>
      <c r="AJ21" s="288">
        <f t="shared" si="23"/>
        <v>0</v>
      </c>
      <c r="AK21" s="299">
        <f t="shared" si="24"/>
        <v>0</v>
      </c>
      <c r="AL21" s="288">
        <f t="shared" si="25"/>
        <v>0</v>
      </c>
      <c r="AM21" s="230" t="str">
        <f t="shared" si="26"/>
        <v>正常</v>
      </c>
      <c r="AN21" s="229"/>
      <c r="AO21" s="290">
        <f t="shared" si="4"/>
        <v>0</v>
      </c>
      <c r="AP21" s="299">
        <f t="shared" si="27"/>
        <v>0</v>
      </c>
      <c r="AQ21" s="298">
        <f t="shared" si="28"/>
        <v>0</v>
      </c>
      <c r="AR21" s="231" t="str">
        <f t="shared" si="29"/>
        <v>正常</v>
      </c>
    </row>
    <row r="22" spans="1:44" ht="45">
      <c r="A22" s="760" t="str">
        <f t="shared" si="30"/>
        <v>请填XX地区</v>
      </c>
      <c r="B22" s="760" t="str">
        <f t="shared" si="31"/>
        <v>请填XX项目</v>
      </c>
      <c r="C22" s="227">
        <v>2010401</v>
      </c>
      <c r="D22" s="228" t="s">
        <v>126</v>
      </c>
      <c r="E22" s="292"/>
      <c r="F22" s="292"/>
      <c r="G22" s="292"/>
      <c r="H22" s="292"/>
      <c r="I22" s="289">
        <f t="shared" si="7"/>
        <v>0</v>
      </c>
      <c r="J22" s="292"/>
      <c r="K22" s="292"/>
      <c r="L22" s="292"/>
      <c r="M22" s="292"/>
      <c r="N22" s="292"/>
      <c r="O22" s="292"/>
      <c r="P22" s="290">
        <f t="shared" si="9"/>
        <v>0</v>
      </c>
      <c r="Q22" s="81">
        <f t="shared" si="10"/>
        <v>0</v>
      </c>
      <c r="R22" s="298">
        <f t="shared" si="11"/>
        <v>0</v>
      </c>
      <c r="S22" s="230" t="str">
        <f t="shared" si="12"/>
        <v>正常</v>
      </c>
      <c r="T22" s="288">
        <f t="shared" si="13"/>
        <v>0</v>
      </c>
      <c r="U22" s="292"/>
      <c r="V22" s="288">
        <f t="shared" si="15"/>
        <v>0</v>
      </c>
      <c r="W22" s="292"/>
      <c r="X22" s="292"/>
      <c r="Y22" s="292"/>
      <c r="Z22" s="292"/>
      <c r="AA22" s="292"/>
      <c r="AB22" s="292"/>
      <c r="AC22" s="288">
        <f t="shared" si="16"/>
        <v>0</v>
      </c>
      <c r="AD22" s="299">
        <f t="shared" si="17"/>
        <v>0</v>
      </c>
      <c r="AE22" s="288">
        <f t="shared" si="18"/>
        <v>0</v>
      </c>
      <c r="AF22" s="230" t="str">
        <f t="shared" si="19"/>
        <v>正常</v>
      </c>
      <c r="AG22" s="288">
        <f t="shared" si="20"/>
        <v>0</v>
      </c>
      <c r="AH22" s="288">
        <f t="shared" si="21"/>
        <v>0</v>
      </c>
      <c r="AI22" s="288">
        <f t="shared" si="22"/>
        <v>0</v>
      </c>
      <c r="AJ22" s="288">
        <f t="shared" si="23"/>
        <v>0</v>
      </c>
      <c r="AK22" s="299">
        <f t="shared" si="24"/>
        <v>0</v>
      </c>
      <c r="AL22" s="288">
        <f t="shared" si="25"/>
        <v>0</v>
      </c>
      <c r="AM22" s="230" t="str">
        <f t="shared" si="26"/>
        <v>正常</v>
      </c>
      <c r="AN22" s="229"/>
      <c r="AO22" s="290">
        <f t="shared" si="4"/>
        <v>0</v>
      </c>
      <c r="AP22" s="299">
        <f t="shared" si="27"/>
        <v>0</v>
      </c>
      <c r="AQ22" s="298">
        <f t="shared" si="28"/>
        <v>0</v>
      </c>
      <c r="AR22" s="231" t="str">
        <f t="shared" si="29"/>
        <v>正常</v>
      </c>
    </row>
    <row r="23" spans="1:44" ht="45">
      <c r="A23" s="760" t="str">
        <f t="shared" si="30"/>
        <v>请填XX地区</v>
      </c>
      <c r="B23" s="760" t="str">
        <f t="shared" si="31"/>
        <v>请填XX项目</v>
      </c>
      <c r="C23" s="227">
        <v>2010402</v>
      </c>
      <c r="D23" s="228" t="s">
        <v>127</v>
      </c>
      <c r="E23" s="292"/>
      <c r="F23" s="292"/>
      <c r="G23" s="292"/>
      <c r="H23" s="292"/>
      <c r="I23" s="289">
        <f t="shared" si="7"/>
        <v>0</v>
      </c>
      <c r="J23" s="292"/>
      <c r="K23" s="292"/>
      <c r="L23" s="292"/>
      <c r="M23" s="292"/>
      <c r="N23" s="292"/>
      <c r="O23" s="292"/>
      <c r="P23" s="290">
        <f t="shared" si="9"/>
        <v>0</v>
      </c>
      <c r="Q23" s="81">
        <f t="shared" si="10"/>
        <v>0</v>
      </c>
      <c r="R23" s="298">
        <f t="shared" si="11"/>
        <v>0</v>
      </c>
      <c r="S23" s="230" t="str">
        <f t="shared" si="12"/>
        <v>正常</v>
      </c>
      <c r="T23" s="288">
        <f t="shared" si="13"/>
        <v>0</v>
      </c>
      <c r="U23" s="292"/>
      <c r="V23" s="288">
        <f t="shared" si="15"/>
        <v>0</v>
      </c>
      <c r="W23" s="292"/>
      <c r="X23" s="292"/>
      <c r="Y23" s="292"/>
      <c r="Z23" s="292"/>
      <c r="AA23" s="292"/>
      <c r="AB23" s="292"/>
      <c r="AC23" s="288">
        <f t="shared" si="16"/>
        <v>0</v>
      </c>
      <c r="AD23" s="299">
        <f t="shared" si="17"/>
        <v>0</v>
      </c>
      <c r="AE23" s="288">
        <f t="shared" si="18"/>
        <v>0</v>
      </c>
      <c r="AF23" s="230" t="str">
        <f t="shared" si="19"/>
        <v>正常</v>
      </c>
      <c r="AG23" s="288">
        <f t="shared" si="20"/>
        <v>0</v>
      </c>
      <c r="AH23" s="288">
        <f t="shared" si="21"/>
        <v>0</v>
      </c>
      <c r="AI23" s="288">
        <f t="shared" si="22"/>
        <v>0</v>
      </c>
      <c r="AJ23" s="288">
        <f t="shared" si="23"/>
        <v>0</v>
      </c>
      <c r="AK23" s="299">
        <f t="shared" si="24"/>
        <v>0</v>
      </c>
      <c r="AL23" s="288">
        <f t="shared" si="25"/>
        <v>0</v>
      </c>
      <c r="AM23" s="230" t="str">
        <f t="shared" si="26"/>
        <v>正常</v>
      </c>
      <c r="AN23" s="229"/>
      <c r="AO23" s="290">
        <f t="shared" si="4"/>
        <v>0</v>
      </c>
      <c r="AP23" s="299">
        <f t="shared" si="27"/>
        <v>0</v>
      </c>
      <c r="AQ23" s="298">
        <f t="shared" si="28"/>
        <v>0</v>
      </c>
      <c r="AR23" s="231" t="str">
        <f t="shared" si="29"/>
        <v>正常</v>
      </c>
    </row>
    <row r="24" spans="1:44" ht="45">
      <c r="A24" s="760" t="str">
        <f t="shared" si="30"/>
        <v>请填XX地区</v>
      </c>
      <c r="B24" s="760" t="str">
        <f t="shared" si="31"/>
        <v>请填XX项目</v>
      </c>
      <c r="C24" s="227">
        <v>2010403</v>
      </c>
      <c r="D24" s="228" t="s">
        <v>128</v>
      </c>
      <c r="E24" s="292"/>
      <c r="F24" s="292"/>
      <c r="G24" s="292"/>
      <c r="H24" s="292"/>
      <c r="I24" s="289">
        <f t="shared" si="7"/>
        <v>0</v>
      </c>
      <c r="J24" s="292"/>
      <c r="K24" s="292"/>
      <c r="L24" s="292"/>
      <c r="M24" s="292"/>
      <c r="N24" s="292"/>
      <c r="O24" s="292"/>
      <c r="P24" s="290">
        <f t="shared" si="9"/>
        <v>0</v>
      </c>
      <c r="Q24" s="81">
        <f t="shared" si="10"/>
        <v>0</v>
      </c>
      <c r="R24" s="298">
        <f t="shared" si="11"/>
        <v>0</v>
      </c>
      <c r="S24" s="230" t="str">
        <f t="shared" si="12"/>
        <v>正常</v>
      </c>
      <c r="T24" s="288">
        <f t="shared" si="13"/>
        <v>0</v>
      </c>
      <c r="U24" s="292"/>
      <c r="V24" s="288">
        <f t="shared" si="15"/>
        <v>0</v>
      </c>
      <c r="W24" s="292"/>
      <c r="X24" s="292"/>
      <c r="Y24" s="292"/>
      <c r="Z24" s="292"/>
      <c r="AA24" s="292"/>
      <c r="AB24" s="292"/>
      <c r="AC24" s="288">
        <f t="shared" si="16"/>
        <v>0</v>
      </c>
      <c r="AD24" s="299">
        <f t="shared" si="17"/>
        <v>0</v>
      </c>
      <c r="AE24" s="288">
        <f t="shared" si="18"/>
        <v>0</v>
      </c>
      <c r="AF24" s="230" t="str">
        <f t="shared" si="19"/>
        <v>正常</v>
      </c>
      <c r="AG24" s="288">
        <f t="shared" si="20"/>
        <v>0</v>
      </c>
      <c r="AH24" s="288">
        <f t="shared" si="21"/>
        <v>0</v>
      </c>
      <c r="AI24" s="288">
        <f t="shared" si="22"/>
        <v>0</v>
      </c>
      <c r="AJ24" s="288">
        <f t="shared" si="23"/>
        <v>0</v>
      </c>
      <c r="AK24" s="299">
        <f t="shared" si="24"/>
        <v>0</v>
      </c>
      <c r="AL24" s="288">
        <f t="shared" si="25"/>
        <v>0</v>
      </c>
      <c r="AM24" s="230" t="str">
        <f t="shared" si="26"/>
        <v>正常</v>
      </c>
      <c r="AN24" s="229"/>
      <c r="AO24" s="290">
        <f t="shared" si="4"/>
        <v>0</v>
      </c>
      <c r="AP24" s="299">
        <f t="shared" si="27"/>
        <v>0</v>
      </c>
      <c r="AQ24" s="298">
        <f t="shared" si="28"/>
        <v>0</v>
      </c>
      <c r="AR24" s="231" t="str">
        <f t="shared" si="29"/>
        <v>正常</v>
      </c>
    </row>
    <row r="25" spans="1:44" ht="45">
      <c r="A25" s="760" t="str">
        <f t="shared" si="30"/>
        <v>请填XX地区</v>
      </c>
      <c r="B25" s="760" t="str">
        <f t="shared" si="31"/>
        <v>请填XX项目</v>
      </c>
      <c r="C25" s="227">
        <v>2010404</v>
      </c>
      <c r="D25" s="228" t="s">
        <v>129</v>
      </c>
      <c r="E25" s="292"/>
      <c r="F25" s="292"/>
      <c r="G25" s="292"/>
      <c r="H25" s="292"/>
      <c r="I25" s="289">
        <f t="shared" si="7"/>
        <v>0</v>
      </c>
      <c r="J25" s="292"/>
      <c r="K25" s="292"/>
      <c r="L25" s="292"/>
      <c r="M25" s="292"/>
      <c r="N25" s="292"/>
      <c r="O25" s="292"/>
      <c r="P25" s="290">
        <f t="shared" si="9"/>
        <v>0</v>
      </c>
      <c r="Q25" s="81">
        <f t="shared" si="10"/>
        <v>0</v>
      </c>
      <c r="R25" s="298">
        <f t="shared" si="11"/>
        <v>0</v>
      </c>
      <c r="S25" s="230" t="str">
        <f t="shared" si="12"/>
        <v>正常</v>
      </c>
      <c r="T25" s="288">
        <f t="shared" si="13"/>
        <v>0</v>
      </c>
      <c r="U25" s="292"/>
      <c r="V25" s="288">
        <f t="shared" si="15"/>
        <v>0</v>
      </c>
      <c r="W25" s="292"/>
      <c r="X25" s="292"/>
      <c r="Y25" s="292"/>
      <c r="Z25" s="292"/>
      <c r="AA25" s="292"/>
      <c r="AB25" s="292"/>
      <c r="AC25" s="288">
        <f t="shared" si="16"/>
        <v>0</v>
      </c>
      <c r="AD25" s="299">
        <f t="shared" si="17"/>
        <v>0</v>
      </c>
      <c r="AE25" s="288">
        <f t="shared" si="18"/>
        <v>0</v>
      </c>
      <c r="AF25" s="230" t="str">
        <f t="shared" si="19"/>
        <v>正常</v>
      </c>
      <c r="AG25" s="288">
        <f t="shared" si="20"/>
        <v>0</v>
      </c>
      <c r="AH25" s="288">
        <f t="shared" si="21"/>
        <v>0</v>
      </c>
      <c r="AI25" s="288">
        <f t="shared" si="22"/>
        <v>0</v>
      </c>
      <c r="AJ25" s="288">
        <f t="shared" si="23"/>
        <v>0</v>
      </c>
      <c r="AK25" s="299">
        <f t="shared" si="24"/>
        <v>0</v>
      </c>
      <c r="AL25" s="288">
        <f t="shared" si="25"/>
        <v>0</v>
      </c>
      <c r="AM25" s="230" t="str">
        <f t="shared" si="26"/>
        <v>正常</v>
      </c>
      <c r="AN25" s="229"/>
      <c r="AO25" s="290">
        <f t="shared" si="4"/>
        <v>0</v>
      </c>
      <c r="AP25" s="299">
        <f t="shared" si="27"/>
        <v>0</v>
      </c>
      <c r="AQ25" s="298">
        <f t="shared" si="28"/>
        <v>0</v>
      </c>
      <c r="AR25" s="231" t="str">
        <f t="shared" si="29"/>
        <v>正常</v>
      </c>
    </row>
    <row r="26" spans="1:44" ht="45">
      <c r="A26" s="760" t="str">
        <f t="shared" si="30"/>
        <v>请填XX地区</v>
      </c>
      <c r="B26" s="760" t="str">
        <f t="shared" si="31"/>
        <v>请填XX项目</v>
      </c>
      <c r="C26" s="227">
        <v>2010405</v>
      </c>
      <c r="D26" s="228" t="s">
        <v>130</v>
      </c>
      <c r="E26" s="292"/>
      <c r="F26" s="292"/>
      <c r="G26" s="292"/>
      <c r="H26" s="292"/>
      <c r="I26" s="289">
        <f t="shared" si="7"/>
        <v>0</v>
      </c>
      <c r="J26" s="292"/>
      <c r="K26" s="292"/>
      <c r="L26" s="292"/>
      <c r="M26" s="292"/>
      <c r="N26" s="292"/>
      <c r="O26" s="292"/>
      <c r="P26" s="290">
        <f t="shared" si="9"/>
        <v>0</v>
      </c>
      <c r="Q26" s="81">
        <f t="shared" si="10"/>
        <v>0</v>
      </c>
      <c r="R26" s="298">
        <f t="shared" si="11"/>
        <v>0</v>
      </c>
      <c r="S26" s="230" t="str">
        <f t="shared" si="12"/>
        <v>正常</v>
      </c>
      <c r="T26" s="288">
        <f t="shared" si="13"/>
        <v>0</v>
      </c>
      <c r="U26" s="292"/>
      <c r="V26" s="288">
        <f t="shared" si="15"/>
        <v>0</v>
      </c>
      <c r="W26" s="292"/>
      <c r="X26" s="292"/>
      <c r="Y26" s="292"/>
      <c r="Z26" s="292"/>
      <c r="AA26" s="292"/>
      <c r="AB26" s="292"/>
      <c r="AC26" s="288">
        <f t="shared" si="16"/>
        <v>0</v>
      </c>
      <c r="AD26" s="299">
        <f t="shared" si="17"/>
        <v>0</v>
      </c>
      <c r="AE26" s="288">
        <f t="shared" si="18"/>
        <v>0</v>
      </c>
      <c r="AF26" s="230" t="str">
        <f t="shared" si="19"/>
        <v>正常</v>
      </c>
      <c r="AG26" s="288">
        <f t="shared" si="20"/>
        <v>0</v>
      </c>
      <c r="AH26" s="288">
        <f t="shared" si="21"/>
        <v>0</v>
      </c>
      <c r="AI26" s="288">
        <f t="shared" si="22"/>
        <v>0</v>
      </c>
      <c r="AJ26" s="288">
        <f t="shared" si="23"/>
        <v>0</v>
      </c>
      <c r="AK26" s="299">
        <f t="shared" si="24"/>
        <v>0</v>
      </c>
      <c r="AL26" s="288">
        <f t="shared" si="25"/>
        <v>0</v>
      </c>
      <c r="AM26" s="230" t="str">
        <f t="shared" si="26"/>
        <v>正常</v>
      </c>
      <c r="AN26" s="229"/>
      <c r="AO26" s="290">
        <f t="shared" si="4"/>
        <v>0</v>
      </c>
      <c r="AP26" s="299">
        <f t="shared" si="27"/>
        <v>0</v>
      </c>
      <c r="AQ26" s="298">
        <f t="shared" si="28"/>
        <v>0</v>
      </c>
      <c r="AR26" s="231" t="str">
        <f t="shared" si="29"/>
        <v>正常</v>
      </c>
    </row>
    <row r="27" spans="1:44" ht="45">
      <c r="A27" s="760" t="str">
        <f t="shared" si="30"/>
        <v>请填XX地区</v>
      </c>
      <c r="B27" s="760" t="str">
        <f t="shared" si="31"/>
        <v>请填XX项目</v>
      </c>
      <c r="C27" s="227">
        <v>2010406</v>
      </c>
      <c r="D27" s="228" t="s">
        <v>131</v>
      </c>
      <c r="E27" s="292"/>
      <c r="F27" s="292"/>
      <c r="G27" s="292"/>
      <c r="H27" s="292"/>
      <c r="I27" s="289">
        <f t="shared" si="7"/>
        <v>0</v>
      </c>
      <c r="J27" s="292"/>
      <c r="K27" s="292"/>
      <c r="L27" s="292"/>
      <c r="M27" s="292"/>
      <c r="N27" s="292"/>
      <c r="O27" s="292"/>
      <c r="P27" s="290">
        <f t="shared" si="9"/>
        <v>0</v>
      </c>
      <c r="Q27" s="81">
        <f t="shared" si="10"/>
        <v>0</v>
      </c>
      <c r="R27" s="298">
        <f t="shared" si="11"/>
        <v>0</v>
      </c>
      <c r="S27" s="230" t="str">
        <f t="shared" si="12"/>
        <v>正常</v>
      </c>
      <c r="T27" s="288">
        <f t="shared" si="13"/>
        <v>0</v>
      </c>
      <c r="U27" s="292"/>
      <c r="V27" s="288">
        <f t="shared" si="15"/>
        <v>0</v>
      </c>
      <c r="W27" s="292"/>
      <c r="X27" s="292"/>
      <c r="Y27" s="292"/>
      <c r="Z27" s="292"/>
      <c r="AA27" s="292"/>
      <c r="AB27" s="292"/>
      <c r="AC27" s="288">
        <f t="shared" si="16"/>
        <v>0</v>
      </c>
      <c r="AD27" s="299">
        <f t="shared" si="17"/>
        <v>0</v>
      </c>
      <c r="AE27" s="288">
        <f t="shared" si="18"/>
        <v>0</v>
      </c>
      <c r="AF27" s="230" t="str">
        <f t="shared" si="19"/>
        <v>正常</v>
      </c>
      <c r="AG27" s="288">
        <f t="shared" si="20"/>
        <v>0</v>
      </c>
      <c r="AH27" s="288">
        <f t="shared" si="21"/>
        <v>0</v>
      </c>
      <c r="AI27" s="288">
        <f t="shared" si="22"/>
        <v>0</v>
      </c>
      <c r="AJ27" s="288">
        <f t="shared" si="23"/>
        <v>0</v>
      </c>
      <c r="AK27" s="299">
        <f t="shared" si="24"/>
        <v>0</v>
      </c>
      <c r="AL27" s="288">
        <f t="shared" si="25"/>
        <v>0</v>
      </c>
      <c r="AM27" s="230" t="str">
        <f t="shared" si="26"/>
        <v>正常</v>
      </c>
      <c r="AN27" s="229"/>
      <c r="AO27" s="290">
        <f t="shared" si="4"/>
        <v>0</v>
      </c>
      <c r="AP27" s="299">
        <f t="shared" si="27"/>
        <v>0</v>
      </c>
      <c r="AQ27" s="298">
        <f t="shared" si="28"/>
        <v>0</v>
      </c>
      <c r="AR27" s="231" t="str">
        <f t="shared" si="29"/>
        <v>正常</v>
      </c>
    </row>
    <row r="28" spans="1:44" ht="45">
      <c r="A28" s="760" t="str">
        <f t="shared" si="30"/>
        <v>请填XX地区</v>
      </c>
      <c r="B28" s="760" t="str">
        <f t="shared" si="31"/>
        <v>请填XX项目</v>
      </c>
      <c r="C28" s="227">
        <v>2010407</v>
      </c>
      <c r="D28" s="228" t="s">
        <v>132</v>
      </c>
      <c r="E28" s="292"/>
      <c r="F28" s="292"/>
      <c r="G28" s="292"/>
      <c r="H28" s="292"/>
      <c r="I28" s="289">
        <f t="shared" si="7"/>
        <v>0</v>
      </c>
      <c r="J28" s="292"/>
      <c r="K28" s="292"/>
      <c r="L28" s="292"/>
      <c r="M28" s="292"/>
      <c r="N28" s="292"/>
      <c r="O28" s="292"/>
      <c r="P28" s="290">
        <f t="shared" si="9"/>
        <v>0</v>
      </c>
      <c r="Q28" s="81">
        <f t="shared" si="10"/>
        <v>0</v>
      </c>
      <c r="R28" s="298">
        <f t="shared" si="11"/>
        <v>0</v>
      </c>
      <c r="S28" s="230" t="str">
        <f t="shared" si="12"/>
        <v>正常</v>
      </c>
      <c r="T28" s="288">
        <f t="shared" si="13"/>
        <v>0</v>
      </c>
      <c r="U28" s="292"/>
      <c r="V28" s="288">
        <f t="shared" si="15"/>
        <v>0</v>
      </c>
      <c r="W28" s="292"/>
      <c r="X28" s="292"/>
      <c r="Y28" s="292"/>
      <c r="Z28" s="292"/>
      <c r="AA28" s="292"/>
      <c r="AB28" s="292"/>
      <c r="AC28" s="288">
        <f t="shared" si="16"/>
        <v>0</v>
      </c>
      <c r="AD28" s="299">
        <f t="shared" si="17"/>
        <v>0</v>
      </c>
      <c r="AE28" s="288">
        <f t="shared" si="18"/>
        <v>0</v>
      </c>
      <c r="AF28" s="230" t="str">
        <f t="shared" si="19"/>
        <v>正常</v>
      </c>
      <c r="AG28" s="288">
        <f t="shared" si="20"/>
        <v>0</v>
      </c>
      <c r="AH28" s="288">
        <f t="shared" si="21"/>
        <v>0</v>
      </c>
      <c r="AI28" s="288">
        <f t="shared" si="22"/>
        <v>0</v>
      </c>
      <c r="AJ28" s="288">
        <f t="shared" si="23"/>
        <v>0</v>
      </c>
      <c r="AK28" s="299">
        <f t="shared" si="24"/>
        <v>0</v>
      </c>
      <c r="AL28" s="288">
        <f t="shared" si="25"/>
        <v>0</v>
      </c>
      <c r="AM28" s="230" t="str">
        <f t="shared" si="26"/>
        <v>正常</v>
      </c>
      <c r="AN28" s="229"/>
      <c r="AO28" s="290">
        <f t="shared" si="4"/>
        <v>0</v>
      </c>
      <c r="AP28" s="299">
        <f t="shared" si="27"/>
        <v>0</v>
      </c>
      <c r="AQ28" s="298">
        <f t="shared" si="28"/>
        <v>0</v>
      </c>
      <c r="AR28" s="231" t="str">
        <f t="shared" si="29"/>
        <v>正常</v>
      </c>
    </row>
    <row r="29" spans="1:44" ht="45">
      <c r="A29" s="760" t="str">
        <f t="shared" si="30"/>
        <v>请填XX地区</v>
      </c>
      <c r="B29" s="760" t="str">
        <f t="shared" si="31"/>
        <v>请填XX项目</v>
      </c>
      <c r="C29" s="227">
        <v>2010408</v>
      </c>
      <c r="D29" s="228" t="s">
        <v>133</v>
      </c>
      <c r="E29" s="292"/>
      <c r="F29" s="292"/>
      <c r="G29" s="292"/>
      <c r="H29" s="292"/>
      <c r="I29" s="289">
        <f t="shared" si="7"/>
        <v>0</v>
      </c>
      <c r="J29" s="292"/>
      <c r="K29" s="292"/>
      <c r="L29" s="292"/>
      <c r="M29" s="292"/>
      <c r="N29" s="292"/>
      <c r="O29" s="292"/>
      <c r="P29" s="290">
        <f t="shared" si="9"/>
        <v>0</v>
      </c>
      <c r="Q29" s="81">
        <f t="shared" si="10"/>
        <v>0</v>
      </c>
      <c r="R29" s="298">
        <f t="shared" si="11"/>
        <v>0</v>
      </c>
      <c r="S29" s="230" t="str">
        <f t="shared" si="12"/>
        <v>正常</v>
      </c>
      <c r="T29" s="288">
        <f t="shared" si="13"/>
        <v>0</v>
      </c>
      <c r="U29" s="292"/>
      <c r="V29" s="288">
        <f t="shared" si="15"/>
        <v>0</v>
      </c>
      <c r="W29" s="292"/>
      <c r="X29" s="292"/>
      <c r="Y29" s="292"/>
      <c r="Z29" s="292"/>
      <c r="AA29" s="292"/>
      <c r="AB29" s="292"/>
      <c r="AC29" s="288">
        <f t="shared" si="16"/>
        <v>0</v>
      </c>
      <c r="AD29" s="299">
        <f t="shared" si="17"/>
        <v>0</v>
      </c>
      <c r="AE29" s="288">
        <f t="shared" si="18"/>
        <v>0</v>
      </c>
      <c r="AF29" s="230" t="str">
        <f t="shared" si="19"/>
        <v>正常</v>
      </c>
      <c r="AG29" s="288">
        <f t="shared" si="20"/>
        <v>0</v>
      </c>
      <c r="AH29" s="288">
        <f t="shared" si="21"/>
        <v>0</v>
      </c>
      <c r="AI29" s="288">
        <f t="shared" si="22"/>
        <v>0</v>
      </c>
      <c r="AJ29" s="288">
        <f t="shared" si="23"/>
        <v>0</v>
      </c>
      <c r="AK29" s="299">
        <f t="shared" si="24"/>
        <v>0</v>
      </c>
      <c r="AL29" s="288">
        <f t="shared" si="25"/>
        <v>0</v>
      </c>
      <c r="AM29" s="230" t="str">
        <f t="shared" si="26"/>
        <v>正常</v>
      </c>
      <c r="AN29" s="229"/>
      <c r="AO29" s="290">
        <f t="shared" si="4"/>
        <v>0</v>
      </c>
      <c r="AP29" s="299">
        <f t="shared" si="27"/>
        <v>0</v>
      </c>
      <c r="AQ29" s="298">
        <f t="shared" si="28"/>
        <v>0</v>
      </c>
      <c r="AR29" s="231" t="str">
        <f t="shared" si="29"/>
        <v>正常</v>
      </c>
    </row>
    <row r="30" spans="1:44" ht="45">
      <c r="A30" s="760" t="str">
        <f t="shared" si="30"/>
        <v>请填XX地区</v>
      </c>
      <c r="B30" s="760" t="str">
        <f t="shared" si="31"/>
        <v>请填XX项目</v>
      </c>
      <c r="C30" s="227">
        <v>20105</v>
      </c>
      <c r="D30" s="228" t="s">
        <v>134</v>
      </c>
      <c r="E30" s="292"/>
      <c r="F30" s="292"/>
      <c r="G30" s="292"/>
      <c r="H30" s="292"/>
      <c r="I30" s="289">
        <f t="shared" si="7"/>
        <v>0</v>
      </c>
      <c r="J30" s="292"/>
      <c r="K30" s="292"/>
      <c r="L30" s="292"/>
      <c r="M30" s="292"/>
      <c r="N30" s="292"/>
      <c r="O30" s="292"/>
      <c r="P30" s="290">
        <f t="shared" si="9"/>
        <v>0</v>
      </c>
      <c r="Q30" s="81">
        <f t="shared" si="10"/>
        <v>0</v>
      </c>
      <c r="R30" s="298">
        <f t="shared" si="11"/>
        <v>0</v>
      </c>
      <c r="S30" s="230" t="str">
        <f t="shared" si="12"/>
        <v>正常</v>
      </c>
      <c r="T30" s="288">
        <f t="shared" si="13"/>
        <v>0</v>
      </c>
      <c r="U30" s="292"/>
      <c r="V30" s="288">
        <f t="shared" si="15"/>
        <v>0</v>
      </c>
      <c r="W30" s="292"/>
      <c r="X30" s="292"/>
      <c r="Y30" s="292"/>
      <c r="Z30" s="292"/>
      <c r="AA30" s="292"/>
      <c r="AB30" s="292"/>
      <c r="AC30" s="288">
        <f t="shared" si="16"/>
        <v>0</v>
      </c>
      <c r="AD30" s="299">
        <f t="shared" si="17"/>
        <v>0</v>
      </c>
      <c r="AE30" s="288">
        <f t="shared" si="18"/>
        <v>0</v>
      </c>
      <c r="AF30" s="230" t="str">
        <f t="shared" si="19"/>
        <v>正常</v>
      </c>
      <c r="AG30" s="288">
        <f t="shared" si="20"/>
        <v>0</v>
      </c>
      <c r="AH30" s="288">
        <f t="shared" si="21"/>
        <v>0</v>
      </c>
      <c r="AI30" s="288">
        <f t="shared" si="22"/>
        <v>0</v>
      </c>
      <c r="AJ30" s="288">
        <f t="shared" si="23"/>
        <v>0</v>
      </c>
      <c r="AK30" s="299">
        <f t="shared" si="24"/>
        <v>0</v>
      </c>
      <c r="AL30" s="288">
        <f t="shared" si="25"/>
        <v>0</v>
      </c>
      <c r="AM30" s="230" t="str">
        <f t="shared" si="26"/>
        <v>正常</v>
      </c>
      <c r="AN30" s="229"/>
      <c r="AO30" s="290">
        <f t="shared" si="4"/>
        <v>0</v>
      </c>
      <c r="AP30" s="299">
        <f t="shared" si="27"/>
        <v>0</v>
      </c>
      <c r="AQ30" s="298">
        <f t="shared" si="28"/>
        <v>0</v>
      </c>
      <c r="AR30" s="231" t="str">
        <f t="shared" si="29"/>
        <v>正常</v>
      </c>
    </row>
    <row r="31" spans="1:44" ht="45">
      <c r="A31" s="760" t="str">
        <f t="shared" si="30"/>
        <v>请填XX地区</v>
      </c>
      <c r="B31" s="760" t="str">
        <f t="shared" si="31"/>
        <v>请填XX项目</v>
      </c>
      <c r="C31" s="233">
        <v>202</v>
      </c>
      <c r="D31" s="234" t="s">
        <v>135</v>
      </c>
      <c r="E31" s="288">
        <f>E32+E33+E44+E48+E53+E58+E65+E71+E79+E83+E84</f>
        <v>0</v>
      </c>
      <c r="F31" s="288">
        <f>F32+F33+F44+F48+F53+F58+F65+F71+F79+F83+F84</f>
        <v>0</v>
      </c>
      <c r="G31" s="288">
        <f t="shared" ref="G31:O31" si="40">G32+G33+G44+G48+G53+G58+G65+G71+G79+G83+G84</f>
        <v>0</v>
      </c>
      <c r="H31" s="288">
        <f t="shared" si="40"/>
        <v>0</v>
      </c>
      <c r="I31" s="289">
        <f t="shared" si="7"/>
        <v>0</v>
      </c>
      <c r="J31" s="288">
        <f t="shared" si="40"/>
        <v>0</v>
      </c>
      <c r="K31" s="288">
        <f t="shared" si="40"/>
        <v>0</v>
      </c>
      <c r="L31" s="288">
        <f t="shared" si="40"/>
        <v>0</v>
      </c>
      <c r="M31" s="288">
        <f t="shared" si="40"/>
        <v>0</v>
      </c>
      <c r="N31" s="288">
        <f t="shared" si="40"/>
        <v>0</v>
      </c>
      <c r="O31" s="288">
        <f t="shared" si="40"/>
        <v>0</v>
      </c>
      <c r="P31" s="290">
        <f t="shared" si="9"/>
        <v>0</v>
      </c>
      <c r="Q31" s="81">
        <f t="shared" si="10"/>
        <v>0</v>
      </c>
      <c r="R31" s="298">
        <f t="shared" si="11"/>
        <v>0</v>
      </c>
      <c r="S31" s="230" t="str">
        <f t="shared" si="12"/>
        <v>正常</v>
      </c>
      <c r="T31" s="288">
        <f t="shared" si="13"/>
        <v>0</v>
      </c>
      <c r="U31" s="278">
        <f t="shared" ref="U31" si="41">U32+U33+U44+U48+U53+U58+U65+U71+U79+U83+U84</f>
        <v>0</v>
      </c>
      <c r="V31" s="288">
        <f t="shared" si="15"/>
        <v>0</v>
      </c>
      <c r="W31" s="288">
        <f t="shared" ref="W31:AB31" si="42">W32+W33+W44+W48+W53+W58+W65+W71+W79+W83+W84</f>
        <v>0</v>
      </c>
      <c r="X31" s="288">
        <f t="shared" si="42"/>
        <v>0</v>
      </c>
      <c r="Y31" s="288">
        <f t="shared" si="42"/>
        <v>0</v>
      </c>
      <c r="Z31" s="288">
        <f t="shared" si="42"/>
        <v>0</v>
      </c>
      <c r="AA31" s="288">
        <f t="shared" si="42"/>
        <v>0</v>
      </c>
      <c r="AB31" s="288">
        <f t="shared" si="42"/>
        <v>0</v>
      </c>
      <c r="AC31" s="288">
        <f t="shared" si="16"/>
        <v>0</v>
      </c>
      <c r="AD31" s="299">
        <f t="shared" si="17"/>
        <v>0</v>
      </c>
      <c r="AE31" s="288">
        <f t="shared" si="18"/>
        <v>0</v>
      </c>
      <c r="AF31" s="230" t="str">
        <f t="shared" si="19"/>
        <v>正常</v>
      </c>
      <c r="AG31" s="288">
        <f t="shared" si="20"/>
        <v>0</v>
      </c>
      <c r="AH31" s="288">
        <f t="shared" si="21"/>
        <v>0</v>
      </c>
      <c r="AI31" s="288">
        <f t="shared" si="22"/>
        <v>0</v>
      </c>
      <c r="AJ31" s="288">
        <f t="shared" si="23"/>
        <v>0</v>
      </c>
      <c r="AK31" s="299">
        <f t="shared" si="24"/>
        <v>0</v>
      </c>
      <c r="AL31" s="288">
        <f t="shared" si="25"/>
        <v>0</v>
      </c>
      <c r="AM31" s="230" t="str">
        <f t="shared" si="26"/>
        <v>正常</v>
      </c>
      <c r="AN31" s="213"/>
      <c r="AO31" s="290">
        <f t="shared" si="4"/>
        <v>0</v>
      </c>
      <c r="AP31" s="299">
        <f t="shared" si="27"/>
        <v>0</v>
      </c>
      <c r="AQ31" s="298">
        <f t="shared" si="28"/>
        <v>0</v>
      </c>
      <c r="AR31" s="235" t="str">
        <f>IF(AN31=0,IF(AO31=0,"正常","调整预算"), IF(AP31&lt;80%,"正常",IF(AP31&lt;100%,"预警","停止付款")))</f>
        <v>正常</v>
      </c>
    </row>
    <row r="32" spans="1:44" ht="45">
      <c r="A32" s="760" t="str">
        <f t="shared" si="30"/>
        <v>请填XX地区</v>
      </c>
      <c r="B32" s="760" t="str">
        <f t="shared" si="31"/>
        <v>请填XX项目</v>
      </c>
      <c r="C32" s="233">
        <v>20201</v>
      </c>
      <c r="D32" s="234" t="s">
        <v>136</v>
      </c>
      <c r="E32" s="294"/>
      <c r="F32" s="294"/>
      <c r="G32" s="294"/>
      <c r="H32" s="294"/>
      <c r="I32" s="289">
        <f t="shared" si="7"/>
        <v>0</v>
      </c>
      <c r="J32" s="294"/>
      <c r="K32" s="294"/>
      <c r="L32" s="294"/>
      <c r="M32" s="294"/>
      <c r="N32" s="294"/>
      <c r="O32" s="294"/>
      <c r="P32" s="290">
        <f t="shared" si="9"/>
        <v>0</v>
      </c>
      <c r="Q32" s="81">
        <f t="shared" si="10"/>
        <v>0</v>
      </c>
      <c r="R32" s="298">
        <f t="shared" si="11"/>
        <v>0</v>
      </c>
      <c r="S32" s="230" t="str">
        <f t="shared" si="12"/>
        <v>正常</v>
      </c>
      <c r="T32" s="288">
        <f t="shared" si="13"/>
        <v>0</v>
      </c>
      <c r="U32" s="278"/>
      <c r="V32" s="288">
        <f t="shared" si="15"/>
        <v>0</v>
      </c>
      <c r="W32" s="294"/>
      <c r="X32" s="294"/>
      <c r="Y32" s="294"/>
      <c r="Z32" s="294"/>
      <c r="AA32" s="294"/>
      <c r="AB32" s="294"/>
      <c r="AC32" s="288">
        <f t="shared" si="16"/>
        <v>0</v>
      </c>
      <c r="AD32" s="299">
        <f t="shared" si="17"/>
        <v>0</v>
      </c>
      <c r="AE32" s="288">
        <f t="shared" si="18"/>
        <v>0</v>
      </c>
      <c r="AF32" s="230" t="str">
        <f t="shared" si="19"/>
        <v>正常</v>
      </c>
      <c r="AG32" s="288">
        <f t="shared" si="20"/>
        <v>0</v>
      </c>
      <c r="AH32" s="288">
        <f t="shared" si="21"/>
        <v>0</v>
      </c>
      <c r="AI32" s="288">
        <f t="shared" si="22"/>
        <v>0</v>
      </c>
      <c r="AJ32" s="288">
        <f t="shared" si="23"/>
        <v>0</v>
      </c>
      <c r="AK32" s="299">
        <f t="shared" si="24"/>
        <v>0</v>
      </c>
      <c r="AL32" s="288">
        <f t="shared" si="25"/>
        <v>0</v>
      </c>
      <c r="AM32" s="230" t="str">
        <f t="shared" si="26"/>
        <v>正常</v>
      </c>
      <c r="AN32" s="213"/>
      <c r="AO32" s="290">
        <f t="shared" si="4"/>
        <v>0</v>
      </c>
      <c r="AP32" s="299">
        <f t="shared" si="27"/>
        <v>0</v>
      </c>
      <c r="AQ32" s="298">
        <f t="shared" si="28"/>
        <v>0</v>
      </c>
      <c r="AR32" s="235" t="str">
        <f t="shared" ref="AR32:AR107" si="43">IF(AN32=0,IF(AO32=0,"正常","调整预算"), IF(AP32&lt;80%,"正常",IF(AP32&lt;100%,"预警","停止付款")))</f>
        <v>正常</v>
      </c>
    </row>
    <row r="33" spans="1:44" ht="45">
      <c r="A33" s="760" t="str">
        <f t="shared" si="30"/>
        <v>请填XX地区</v>
      </c>
      <c r="B33" s="760" t="str">
        <f t="shared" si="31"/>
        <v>请填XX项目</v>
      </c>
      <c r="C33" s="233">
        <v>20202</v>
      </c>
      <c r="D33" s="234" t="s">
        <v>137</v>
      </c>
      <c r="E33" s="291">
        <f>SUM(E34:E43)</f>
        <v>0</v>
      </c>
      <c r="F33" s="291">
        <f>SUM(F34:F43)</f>
        <v>0</v>
      </c>
      <c r="G33" s="291">
        <f>SUM(G34:G43)</f>
        <v>0</v>
      </c>
      <c r="H33" s="291">
        <f>SUM(H34:H43)</f>
        <v>0</v>
      </c>
      <c r="I33" s="289">
        <f t="shared" si="7"/>
        <v>0</v>
      </c>
      <c r="J33" s="291">
        <f>SUM(J34:J43)</f>
        <v>0</v>
      </c>
      <c r="K33" s="291">
        <f t="shared" ref="K33:O33" si="44">SUM(K34:K43)</f>
        <v>0</v>
      </c>
      <c r="L33" s="291">
        <f t="shared" si="44"/>
        <v>0</v>
      </c>
      <c r="M33" s="291">
        <f t="shared" si="44"/>
        <v>0</v>
      </c>
      <c r="N33" s="291">
        <f t="shared" si="44"/>
        <v>0</v>
      </c>
      <c r="O33" s="291">
        <f t="shared" si="44"/>
        <v>0</v>
      </c>
      <c r="P33" s="290">
        <f t="shared" si="9"/>
        <v>0</v>
      </c>
      <c r="Q33" s="81">
        <f t="shared" si="10"/>
        <v>0</v>
      </c>
      <c r="R33" s="298">
        <f t="shared" si="11"/>
        <v>0</v>
      </c>
      <c r="S33" s="230" t="str">
        <f t="shared" si="12"/>
        <v>正常</v>
      </c>
      <c r="T33" s="288">
        <f t="shared" si="13"/>
        <v>0</v>
      </c>
      <c r="U33" s="278">
        <f>SUM(U34:U43)</f>
        <v>0</v>
      </c>
      <c r="V33" s="288">
        <f t="shared" si="15"/>
        <v>0</v>
      </c>
      <c r="W33" s="291">
        <f>SUM(W34:W43)</f>
        <v>0</v>
      </c>
      <c r="X33" s="291">
        <f t="shared" ref="X33:AB33" si="45">SUM(X34:X43)</f>
        <v>0</v>
      </c>
      <c r="Y33" s="291">
        <f t="shared" si="45"/>
        <v>0</v>
      </c>
      <c r="Z33" s="291">
        <f t="shared" si="45"/>
        <v>0</v>
      </c>
      <c r="AA33" s="291">
        <f t="shared" si="45"/>
        <v>0</v>
      </c>
      <c r="AB33" s="291">
        <f t="shared" si="45"/>
        <v>0</v>
      </c>
      <c r="AC33" s="288">
        <f t="shared" si="16"/>
        <v>0</v>
      </c>
      <c r="AD33" s="299">
        <f t="shared" si="17"/>
        <v>0</v>
      </c>
      <c r="AE33" s="288">
        <f t="shared" si="18"/>
        <v>0</v>
      </c>
      <c r="AF33" s="230" t="str">
        <f t="shared" si="19"/>
        <v>正常</v>
      </c>
      <c r="AG33" s="288">
        <f t="shared" si="20"/>
        <v>0</v>
      </c>
      <c r="AH33" s="288">
        <f t="shared" si="21"/>
        <v>0</v>
      </c>
      <c r="AI33" s="288">
        <f t="shared" si="22"/>
        <v>0</v>
      </c>
      <c r="AJ33" s="288">
        <f t="shared" si="23"/>
        <v>0</v>
      </c>
      <c r="AK33" s="299">
        <f t="shared" si="24"/>
        <v>0</v>
      </c>
      <c r="AL33" s="288">
        <f t="shared" si="25"/>
        <v>0</v>
      </c>
      <c r="AM33" s="230" t="str">
        <f t="shared" si="26"/>
        <v>正常</v>
      </c>
      <c r="AN33" s="213"/>
      <c r="AO33" s="290">
        <f t="shared" si="4"/>
        <v>0</v>
      </c>
      <c r="AP33" s="299">
        <f t="shared" si="27"/>
        <v>0</v>
      </c>
      <c r="AQ33" s="298">
        <f t="shared" si="28"/>
        <v>0</v>
      </c>
      <c r="AR33" s="235" t="str">
        <f t="shared" si="43"/>
        <v>正常</v>
      </c>
    </row>
    <row r="34" spans="1:44" ht="45">
      <c r="A34" s="760" t="str">
        <f t="shared" si="30"/>
        <v>请填XX地区</v>
      </c>
      <c r="B34" s="760" t="str">
        <f t="shared" si="31"/>
        <v>请填XX项目</v>
      </c>
      <c r="C34" s="233">
        <v>2020201</v>
      </c>
      <c r="D34" s="234" t="s">
        <v>138</v>
      </c>
      <c r="E34" s="294"/>
      <c r="F34" s="294"/>
      <c r="G34" s="294"/>
      <c r="H34" s="294"/>
      <c r="I34" s="289">
        <f t="shared" si="7"/>
        <v>0</v>
      </c>
      <c r="J34" s="294"/>
      <c r="K34" s="294"/>
      <c r="L34" s="294"/>
      <c r="M34" s="294"/>
      <c r="N34" s="294"/>
      <c r="O34" s="294"/>
      <c r="P34" s="290">
        <f t="shared" si="9"/>
        <v>0</v>
      </c>
      <c r="Q34" s="81">
        <f t="shared" si="10"/>
        <v>0</v>
      </c>
      <c r="R34" s="298">
        <f t="shared" si="11"/>
        <v>0</v>
      </c>
      <c r="S34" s="230" t="str">
        <f t="shared" si="12"/>
        <v>正常</v>
      </c>
      <c r="T34" s="288">
        <f t="shared" si="13"/>
        <v>0</v>
      </c>
      <c r="U34" s="278"/>
      <c r="V34" s="288">
        <f t="shared" si="15"/>
        <v>0</v>
      </c>
      <c r="W34" s="294"/>
      <c r="X34" s="294"/>
      <c r="Y34" s="294"/>
      <c r="Z34" s="294"/>
      <c r="AA34" s="294"/>
      <c r="AB34" s="294"/>
      <c r="AC34" s="288">
        <f t="shared" si="16"/>
        <v>0</v>
      </c>
      <c r="AD34" s="299">
        <f t="shared" si="17"/>
        <v>0</v>
      </c>
      <c r="AE34" s="288">
        <f t="shared" si="18"/>
        <v>0</v>
      </c>
      <c r="AF34" s="230" t="str">
        <f t="shared" si="19"/>
        <v>正常</v>
      </c>
      <c r="AG34" s="288">
        <f t="shared" si="20"/>
        <v>0</v>
      </c>
      <c r="AH34" s="288">
        <f t="shared" si="21"/>
        <v>0</v>
      </c>
      <c r="AI34" s="288">
        <f t="shared" si="22"/>
        <v>0</v>
      </c>
      <c r="AJ34" s="288">
        <f t="shared" si="23"/>
        <v>0</v>
      </c>
      <c r="AK34" s="299">
        <f t="shared" si="24"/>
        <v>0</v>
      </c>
      <c r="AL34" s="288">
        <f t="shared" si="25"/>
        <v>0</v>
      </c>
      <c r="AM34" s="230" t="str">
        <f t="shared" si="26"/>
        <v>正常</v>
      </c>
      <c r="AN34" s="213"/>
      <c r="AO34" s="290">
        <f t="shared" si="4"/>
        <v>0</v>
      </c>
      <c r="AP34" s="299">
        <f t="shared" si="27"/>
        <v>0</v>
      </c>
      <c r="AQ34" s="298">
        <f t="shared" si="28"/>
        <v>0</v>
      </c>
      <c r="AR34" s="235" t="str">
        <f t="shared" si="43"/>
        <v>正常</v>
      </c>
    </row>
    <row r="35" spans="1:44" ht="45">
      <c r="A35" s="760" t="str">
        <f t="shared" si="30"/>
        <v>请填XX地区</v>
      </c>
      <c r="B35" s="760" t="str">
        <f t="shared" si="31"/>
        <v>请填XX项目</v>
      </c>
      <c r="C35" s="233">
        <v>2020202</v>
      </c>
      <c r="D35" s="234" t="s">
        <v>139</v>
      </c>
      <c r="E35" s="294"/>
      <c r="F35" s="294"/>
      <c r="G35" s="294"/>
      <c r="H35" s="294"/>
      <c r="I35" s="289">
        <f t="shared" si="7"/>
        <v>0</v>
      </c>
      <c r="J35" s="294"/>
      <c r="K35" s="294"/>
      <c r="L35" s="294"/>
      <c r="M35" s="294"/>
      <c r="N35" s="294"/>
      <c r="O35" s="294"/>
      <c r="P35" s="290">
        <f t="shared" si="9"/>
        <v>0</v>
      </c>
      <c r="Q35" s="81">
        <f t="shared" si="10"/>
        <v>0</v>
      </c>
      <c r="R35" s="298">
        <f t="shared" si="11"/>
        <v>0</v>
      </c>
      <c r="S35" s="230" t="str">
        <f t="shared" si="12"/>
        <v>正常</v>
      </c>
      <c r="T35" s="288">
        <f t="shared" si="13"/>
        <v>0</v>
      </c>
      <c r="U35" s="278"/>
      <c r="V35" s="288">
        <f t="shared" si="15"/>
        <v>0</v>
      </c>
      <c r="W35" s="294"/>
      <c r="X35" s="294"/>
      <c r="Y35" s="294"/>
      <c r="Z35" s="294"/>
      <c r="AA35" s="294"/>
      <c r="AB35" s="294"/>
      <c r="AC35" s="288">
        <f t="shared" si="16"/>
        <v>0</v>
      </c>
      <c r="AD35" s="299">
        <f t="shared" si="17"/>
        <v>0</v>
      </c>
      <c r="AE35" s="288">
        <f t="shared" si="18"/>
        <v>0</v>
      </c>
      <c r="AF35" s="230" t="str">
        <f t="shared" si="19"/>
        <v>正常</v>
      </c>
      <c r="AG35" s="288">
        <f t="shared" si="20"/>
        <v>0</v>
      </c>
      <c r="AH35" s="288">
        <f t="shared" si="21"/>
        <v>0</v>
      </c>
      <c r="AI35" s="288">
        <f t="shared" si="22"/>
        <v>0</v>
      </c>
      <c r="AJ35" s="288">
        <f t="shared" si="23"/>
        <v>0</v>
      </c>
      <c r="AK35" s="299">
        <f t="shared" si="24"/>
        <v>0</v>
      </c>
      <c r="AL35" s="288">
        <f t="shared" si="25"/>
        <v>0</v>
      </c>
      <c r="AM35" s="230" t="str">
        <f t="shared" si="26"/>
        <v>正常</v>
      </c>
      <c r="AN35" s="213"/>
      <c r="AO35" s="290">
        <f t="shared" si="4"/>
        <v>0</v>
      </c>
      <c r="AP35" s="299">
        <f t="shared" si="27"/>
        <v>0</v>
      </c>
      <c r="AQ35" s="298">
        <f t="shared" si="28"/>
        <v>0</v>
      </c>
      <c r="AR35" s="235" t="str">
        <f t="shared" si="43"/>
        <v>正常</v>
      </c>
    </row>
    <row r="36" spans="1:44" ht="45">
      <c r="A36" s="760" t="str">
        <f t="shared" si="30"/>
        <v>请填XX地区</v>
      </c>
      <c r="B36" s="760" t="str">
        <f t="shared" si="31"/>
        <v>请填XX项目</v>
      </c>
      <c r="C36" s="233">
        <v>2020203</v>
      </c>
      <c r="D36" s="234" t="s">
        <v>140</v>
      </c>
      <c r="E36" s="294"/>
      <c r="F36" s="294"/>
      <c r="G36" s="294"/>
      <c r="H36" s="294"/>
      <c r="I36" s="289">
        <f t="shared" si="7"/>
        <v>0</v>
      </c>
      <c r="J36" s="294"/>
      <c r="K36" s="294"/>
      <c r="L36" s="294"/>
      <c r="M36" s="294"/>
      <c r="N36" s="294"/>
      <c r="O36" s="294"/>
      <c r="P36" s="290">
        <f t="shared" si="9"/>
        <v>0</v>
      </c>
      <c r="Q36" s="81">
        <f t="shared" si="10"/>
        <v>0</v>
      </c>
      <c r="R36" s="298">
        <f t="shared" si="11"/>
        <v>0</v>
      </c>
      <c r="S36" s="230" t="str">
        <f t="shared" si="12"/>
        <v>正常</v>
      </c>
      <c r="T36" s="288">
        <f t="shared" si="13"/>
        <v>0</v>
      </c>
      <c r="U36" s="278"/>
      <c r="V36" s="288">
        <f t="shared" si="15"/>
        <v>0</v>
      </c>
      <c r="W36" s="294"/>
      <c r="X36" s="294"/>
      <c r="Y36" s="294"/>
      <c r="Z36" s="294"/>
      <c r="AA36" s="294"/>
      <c r="AB36" s="294"/>
      <c r="AC36" s="288">
        <f t="shared" si="16"/>
        <v>0</v>
      </c>
      <c r="AD36" s="299">
        <f t="shared" si="17"/>
        <v>0</v>
      </c>
      <c r="AE36" s="288">
        <f t="shared" si="18"/>
        <v>0</v>
      </c>
      <c r="AF36" s="230" t="str">
        <f t="shared" si="19"/>
        <v>正常</v>
      </c>
      <c r="AG36" s="288">
        <f t="shared" si="20"/>
        <v>0</v>
      </c>
      <c r="AH36" s="288">
        <f t="shared" si="21"/>
        <v>0</v>
      </c>
      <c r="AI36" s="288">
        <f t="shared" si="22"/>
        <v>0</v>
      </c>
      <c r="AJ36" s="288">
        <f t="shared" si="23"/>
        <v>0</v>
      </c>
      <c r="AK36" s="299">
        <f t="shared" si="24"/>
        <v>0</v>
      </c>
      <c r="AL36" s="288">
        <f t="shared" si="25"/>
        <v>0</v>
      </c>
      <c r="AM36" s="230" t="str">
        <f t="shared" si="26"/>
        <v>正常</v>
      </c>
      <c r="AN36" s="213"/>
      <c r="AO36" s="290">
        <f t="shared" si="4"/>
        <v>0</v>
      </c>
      <c r="AP36" s="299">
        <f t="shared" si="27"/>
        <v>0</v>
      </c>
      <c r="AQ36" s="298">
        <f t="shared" si="28"/>
        <v>0</v>
      </c>
      <c r="AR36" s="235" t="str">
        <f t="shared" si="43"/>
        <v>正常</v>
      </c>
    </row>
    <row r="37" spans="1:44" ht="45">
      <c r="A37" s="760" t="str">
        <f t="shared" si="30"/>
        <v>请填XX地区</v>
      </c>
      <c r="B37" s="760" t="str">
        <f t="shared" si="31"/>
        <v>请填XX项目</v>
      </c>
      <c r="C37" s="233">
        <v>2020204</v>
      </c>
      <c r="D37" s="234" t="s">
        <v>141</v>
      </c>
      <c r="E37" s="294"/>
      <c r="F37" s="294"/>
      <c r="G37" s="294"/>
      <c r="H37" s="294"/>
      <c r="I37" s="289">
        <f t="shared" si="7"/>
        <v>0</v>
      </c>
      <c r="J37" s="294"/>
      <c r="K37" s="294"/>
      <c r="L37" s="294"/>
      <c r="M37" s="294"/>
      <c r="N37" s="294"/>
      <c r="O37" s="294"/>
      <c r="P37" s="290">
        <f t="shared" si="9"/>
        <v>0</v>
      </c>
      <c r="Q37" s="81">
        <f t="shared" si="10"/>
        <v>0</v>
      </c>
      <c r="R37" s="298">
        <f t="shared" si="11"/>
        <v>0</v>
      </c>
      <c r="S37" s="230" t="str">
        <f t="shared" si="12"/>
        <v>正常</v>
      </c>
      <c r="T37" s="288">
        <f t="shared" si="13"/>
        <v>0</v>
      </c>
      <c r="U37" s="278"/>
      <c r="V37" s="288">
        <f t="shared" si="15"/>
        <v>0</v>
      </c>
      <c r="W37" s="294"/>
      <c r="X37" s="294"/>
      <c r="Y37" s="294"/>
      <c r="Z37" s="294"/>
      <c r="AA37" s="294"/>
      <c r="AB37" s="294"/>
      <c r="AC37" s="288">
        <f t="shared" si="16"/>
        <v>0</v>
      </c>
      <c r="AD37" s="299">
        <f t="shared" si="17"/>
        <v>0</v>
      </c>
      <c r="AE37" s="288">
        <f t="shared" si="18"/>
        <v>0</v>
      </c>
      <c r="AF37" s="230" t="str">
        <f t="shared" si="19"/>
        <v>正常</v>
      </c>
      <c r="AG37" s="288">
        <f t="shared" si="20"/>
        <v>0</v>
      </c>
      <c r="AH37" s="288">
        <f t="shared" si="21"/>
        <v>0</v>
      </c>
      <c r="AI37" s="288">
        <f t="shared" si="22"/>
        <v>0</v>
      </c>
      <c r="AJ37" s="288">
        <f t="shared" si="23"/>
        <v>0</v>
      </c>
      <c r="AK37" s="299">
        <f t="shared" si="24"/>
        <v>0</v>
      </c>
      <c r="AL37" s="288">
        <f t="shared" si="25"/>
        <v>0</v>
      </c>
      <c r="AM37" s="230" t="str">
        <f t="shared" si="26"/>
        <v>正常</v>
      </c>
      <c r="AN37" s="213"/>
      <c r="AO37" s="290">
        <f t="shared" si="4"/>
        <v>0</v>
      </c>
      <c r="AP37" s="299">
        <f t="shared" si="27"/>
        <v>0</v>
      </c>
      <c r="AQ37" s="298">
        <f t="shared" si="28"/>
        <v>0</v>
      </c>
      <c r="AR37" s="235" t="str">
        <f t="shared" si="43"/>
        <v>正常</v>
      </c>
    </row>
    <row r="38" spans="1:44" ht="45">
      <c r="A38" s="760" t="str">
        <f t="shared" si="30"/>
        <v>请填XX地区</v>
      </c>
      <c r="B38" s="760" t="str">
        <f t="shared" si="31"/>
        <v>请填XX项目</v>
      </c>
      <c r="C38" s="233">
        <v>2020205</v>
      </c>
      <c r="D38" s="234" t="s">
        <v>142</v>
      </c>
      <c r="E38" s="294"/>
      <c r="F38" s="294"/>
      <c r="G38" s="294"/>
      <c r="H38" s="294"/>
      <c r="I38" s="289">
        <f t="shared" si="7"/>
        <v>0</v>
      </c>
      <c r="J38" s="294"/>
      <c r="K38" s="294"/>
      <c r="L38" s="294"/>
      <c r="M38" s="294"/>
      <c r="N38" s="294"/>
      <c r="O38" s="294"/>
      <c r="P38" s="290">
        <f t="shared" si="9"/>
        <v>0</v>
      </c>
      <c r="Q38" s="81">
        <f t="shared" si="10"/>
        <v>0</v>
      </c>
      <c r="R38" s="298">
        <f t="shared" si="11"/>
        <v>0</v>
      </c>
      <c r="S38" s="230" t="str">
        <f t="shared" si="12"/>
        <v>正常</v>
      </c>
      <c r="T38" s="288">
        <f t="shared" si="13"/>
        <v>0</v>
      </c>
      <c r="U38" s="278"/>
      <c r="V38" s="288">
        <f t="shared" si="15"/>
        <v>0</v>
      </c>
      <c r="W38" s="294"/>
      <c r="X38" s="294"/>
      <c r="Y38" s="294"/>
      <c r="Z38" s="294"/>
      <c r="AA38" s="294"/>
      <c r="AB38" s="294"/>
      <c r="AC38" s="288">
        <f t="shared" si="16"/>
        <v>0</v>
      </c>
      <c r="AD38" s="299">
        <f t="shared" si="17"/>
        <v>0</v>
      </c>
      <c r="AE38" s="288">
        <f t="shared" si="18"/>
        <v>0</v>
      </c>
      <c r="AF38" s="230" t="str">
        <f t="shared" si="19"/>
        <v>正常</v>
      </c>
      <c r="AG38" s="288">
        <f t="shared" si="20"/>
        <v>0</v>
      </c>
      <c r="AH38" s="288">
        <f t="shared" si="21"/>
        <v>0</v>
      </c>
      <c r="AI38" s="288">
        <f t="shared" si="22"/>
        <v>0</v>
      </c>
      <c r="AJ38" s="288">
        <f t="shared" si="23"/>
        <v>0</v>
      </c>
      <c r="AK38" s="299">
        <f t="shared" si="24"/>
        <v>0</v>
      </c>
      <c r="AL38" s="288">
        <f t="shared" si="25"/>
        <v>0</v>
      </c>
      <c r="AM38" s="230" t="str">
        <f t="shared" si="26"/>
        <v>正常</v>
      </c>
      <c r="AN38" s="213"/>
      <c r="AO38" s="290">
        <f t="shared" si="4"/>
        <v>0</v>
      </c>
      <c r="AP38" s="299">
        <f t="shared" si="27"/>
        <v>0</v>
      </c>
      <c r="AQ38" s="298">
        <f t="shared" si="28"/>
        <v>0</v>
      </c>
      <c r="AR38" s="235" t="str">
        <f t="shared" si="43"/>
        <v>正常</v>
      </c>
    </row>
    <row r="39" spans="1:44" ht="45">
      <c r="A39" s="760" t="str">
        <f t="shared" si="30"/>
        <v>请填XX地区</v>
      </c>
      <c r="B39" s="760" t="str">
        <f t="shared" si="31"/>
        <v>请填XX项目</v>
      </c>
      <c r="C39" s="233">
        <v>2020206</v>
      </c>
      <c r="D39" s="234" t="s">
        <v>143</v>
      </c>
      <c r="E39" s="294"/>
      <c r="F39" s="294"/>
      <c r="G39" s="294"/>
      <c r="H39" s="294"/>
      <c r="I39" s="289">
        <f t="shared" si="7"/>
        <v>0</v>
      </c>
      <c r="J39" s="294"/>
      <c r="K39" s="294"/>
      <c r="L39" s="294"/>
      <c r="M39" s="294"/>
      <c r="N39" s="294"/>
      <c r="O39" s="294"/>
      <c r="P39" s="290">
        <f t="shared" si="9"/>
        <v>0</v>
      </c>
      <c r="Q39" s="81">
        <f t="shared" si="10"/>
        <v>0</v>
      </c>
      <c r="R39" s="298">
        <f t="shared" si="11"/>
        <v>0</v>
      </c>
      <c r="S39" s="230" t="str">
        <f t="shared" si="12"/>
        <v>正常</v>
      </c>
      <c r="T39" s="288">
        <f t="shared" si="13"/>
        <v>0</v>
      </c>
      <c r="U39" s="278"/>
      <c r="V39" s="288">
        <f t="shared" si="15"/>
        <v>0</v>
      </c>
      <c r="W39" s="294"/>
      <c r="X39" s="294"/>
      <c r="Y39" s="294"/>
      <c r="Z39" s="294"/>
      <c r="AA39" s="294"/>
      <c r="AB39" s="294"/>
      <c r="AC39" s="288">
        <f t="shared" si="16"/>
        <v>0</v>
      </c>
      <c r="AD39" s="299">
        <f t="shared" si="17"/>
        <v>0</v>
      </c>
      <c r="AE39" s="288">
        <f t="shared" si="18"/>
        <v>0</v>
      </c>
      <c r="AF39" s="230" t="str">
        <f t="shared" si="19"/>
        <v>正常</v>
      </c>
      <c r="AG39" s="288">
        <f t="shared" si="20"/>
        <v>0</v>
      </c>
      <c r="AH39" s="288">
        <f t="shared" si="21"/>
        <v>0</v>
      </c>
      <c r="AI39" s="288">
        <f t="shared" si="22"/>
        <v>0</v>
      </c>
      <c r="AJ39" s="288">
        <f t="shared" si="23"/>
        <v>0</v>
      </c>
      <c r="AK39" s="299">
        <f t="shared" si="24"/>
        <v>0</v>
      </c>
      <c r="AL39" s="288">
        <f t="shared" si="25"/>
        <v>0</v>
      </c>
      <c r="AM39" s="230" t="str">
        <f t="shared" si="26"/>
        <v>正常</v>
      </c>
      <c r="AN39" s="213"/>
      <c r="AO39" s="290">
        <f t="shared" si="4"/>
        <v>0</v>
      </c>
      <c r="AP39" s="299">
        <f t="shared" si="27"/>
        <v>0</v>
      </c>
      <c r="AQ39" s="298">
        <f t="shared" si="28"/>
        <v>0</v>
      </c>
      <c r="AR39" s="235" t="str">
        <f t="shared" si="43"/>
        <v>正常</v>
      </c>
    </row>
    <row r="40" spans="1:44" ht="45">
      <c r="A40" s="760" t="str">
        <f t="shared" si="30"/>
        <v>请填XX地区</v>
      </c>
      <c r="B40" s="760" t="str">
        <f t="shared" si="31"/>
        <v>请填XX项目</v>
      </c>
      <c r="C40" s="233">
        <v>2020207</v>
      </c>
      <c r="D40" s="234" t="s">
        <v>144</v>
      </c>
      <c r="E40" s="294"/>
      <c r="F40" s="294"/>
      <c r="G40" s="294"/>
      <c r="H40" s="294"/>
      <c r="I40" s="289">
        <f t="shared" si="7"/>
        <v>0</v>
      </c>
      <c r="J40" s="294"/>
      <c r="K40" s="294"/>
      <c r="L40" s="294"/>
      <c r="M40" s="294"/>
      <c r="N40" s="294"/>
      <c r="O40" s="294"/>
      <c r="P40" s="290">
        <f t="shared" si="9"/>
        <v>0</v>
      </c>
      <c r="Q40" s="81">
        <f t="shared" si="10"/>
        <v>0</v>
      </c>
      <c r="R40" s="298">
        <f t="shared" si="11"/>
        <v>0</v>
      </c>
      <c r="S40" s="230" t="str">
        <f t="shared" si="12"/>
        <v>正常</v>
      </c>
      <c r="T40" s="288">
        <f t="shared" si="13"/>
        <v>0</v>
      </c>
      <c r="U40" s="278"/>
      <c r="V40" s="288">
        <f t="shared" si="15"/>
        <v>0</v>
      </c>
      <c r="W40" s="294"/>
      <c r="X40" s="294"/>
      <c r="Y40" s="294"/>
      <c r="Z40" s="294"/>
      <c r="AA40" s="294"/>
      <c r="AB40" s="294"/>
      <c r="AC40" s="288">
        <f t="shared" si="16"/>
        <v>0</v>
      </c>
      <c r="AD40" s="299">
        <f t="shared" si="17"/>
        <v>0</v>
      </c>
      <c r="AE40" s="288">
        <f t="shared" si="18"/>
        <v>0</v>
      </c>
      <c r="AF40" s="230" t="str">
        <f t="shared" si="19"/>
        <v>正常</v>
      </c>
      <c r="AG40" s="288">
        <f t="shared" si="20"/>
        <v>0</v>
      </c>
      <c r="AH40" s="288">
        <f t="shared" si="21"/>
        <v>0</v>
      </c>
      <c r="AI40" s="288">
        <f t="shared" si="22"/>
        <v>0</v>
      </c>
      <c r="AJ40" s="288">
        <f t="shared" si="23"/>
        <v>0</v>
      </c>
      <c r="AK40" s="299">
        <f t="shared" si="24"/>
        <v>0</v>
      </c>
      <c r="AL40" s="288">
        <f t="shared" si="25"/>
        <v>0</v>
      </c>
      <c r="AM40" s="230" t="str">
        <f t="shared" si="26"/>
        <v>正常</v>
      </c>
      <c r="AN40" s="213"/>
      <c r="AO40" s="290">
        <f t="shared" si="4"/>
        <v>0</v>
      </c>
      <c r="AP40" s="299">
        <f t="shared" si="27"/>
        <v>0</v>
      </c>
      <c r="AQ40" s="298">
        <f t="shared" si="28"/>
        <v>0</v>
      </c>
      <c r="AR40" s="235" t="str">
        <f t="shared" si="43"/>
        <v>正常</v>
      </c>
    </row>
    <row r="41" spans="1:44" ht="45">
      <c r="A41" s="760" t="str">
        <f t="shared" si="30"/>
        <v>请填XX地区</v>
      </c>
      <c r="B41" s="760" t="str">
        <f t="shared" si="31"/>
        <v>请填XX项目</v>
      </c>
      <c r="C41" s="233">
        <v>2020208</v>
      </c>
      <c r="D41" s="234" t="s">
        <v>145</v>
      </c>
      <c r="E41" s="294"/>
      <c r="F41" s="294"/>
      <c r="G41" s="294"/>
      <c r="H41" s="294"/>
      <c r="I41" s="289">
        <f t="shared" si="7"/>
        <v>0</v>
      </c>
      <c r="J41" s="294"/>
      <c r="K41" s="294"/>
      <c r="L41" s="294"/>
      <c r="M41" s="294"/>
      <c r="N41" s="294"/>
      <c r="O41" s="294"/>
      <c r="P41" s="290">
        <f t="shared" si="9"/>
        <v>0</v>
      </c>
      <c r="Q41" s="81">
        <f t="shared" si="10"/>
        <v>0</v>
      </c>
      <c r="R41" s="298">
        <f t="shared" si="11"/>
        <v>0</v>
      </c>
      <c r="S41" s="230" t="str">
        <f t="shared" si="12"/>
        <v>正常</v>
      </c>
      <c r="T41" s="288">
        <f t="shared" si="13"/>
        <v>0</v>
      </c>
      <c r="U41" s="278"/>
      <c r="V41" s="288">
        <f t="shared" si="15"/>
        <v>0</v>
      </c>
      <c r="W41" s="294"/>
      <c r="X41" s="294"/>
      <c r="Y41" s="294"/>
      <c r="Z41" s="294"/>
      <c r="AA41" s="294"/>
      <c r="AB41" s="294"/>
      <c r="AC41" s="288">
        <f t="shared" si="16"/>
        <v>0</v>
      </c>
      <c r="AD41" s="299">
        <f t="shared" si="17"/>
        <v>0</v>
      </c>
      <c r="AE41" s="288">
        <f t="shared" si="18"/>
        <v>0</v>
      </c>
      <c r="AF41" s="230" t="str">
        <f t="shared" si="19"/>
        <v>正常</v>
      </c>
      <c r="AG41" s="288">
        <f t="shared" si="20"/>
        <v>0</v>
      </c>
      <c r="AH41" s="288">
        <f t="shared" si="21"/>
        <v>0</v>
      </c>
      <c r="AI41" s="288">
        <f t="shared" si="22"/>
        <v>0</v>
      </c>
      <c r="AJ41" s="288">
        <f t="shared" si="23"/>
        <v>0</v>
      </c>
      <c r="AK41" s="299">
        <f t="shared" si="24"/>
        <v>0</v>
      </c>
      <c r="AL41" s="288">
        <f t="shared" si="25"/>
        <v>0</v>
      </c>
      <c r="AM41" s="230" t="str">
        <f t="shared" si="26"/>
        <v>正常</v>
      </c>
      <c r="AN41" s="213"/>
      <c r="AO41" s="290">
        <f t="shared" si="4"/>
        <v>0</v>
      </c>
      <c r="AP41" s="299">
        <f t="shared" si="27"/>
        <v>0</v>
      </c>
      <c r="AQ41" s="298">
        <f t="shared" si="28"/>
        <v>0</v>
      </c>
      <c r="AR41" s="235" t="str">
        <f t="shared" si="43"/>
        <v>正常</v>
      </c>
    </row>
    <row r="42" spans="1:44" ht="45">
      <c r="A42" s="760" t="str">
        <f t="shared" si="30"/>
        <v>请填XX地区</v>
      </c>
      <c r="B42" s="760" t="str">
        <f t="shared" si="31"/>
        <v>请填XX项目</v>
      </c>
      <c r="C42" s="233">
        <v>2020209</v>
      </c>
      <c r="D42" s="234" t="s">
        <v>146</v>
      </c>
      <c r="E42" s="294"/>
      <c r="F42" s="294"/>
      <c r="G42" s="294"/>
      <c r="H42" s="294"/>
      <c r="I42" s="289">
        <f t="shared" si="7"/>
        <v>0</v>
      </c>
      <c r="J42" s="294"/>
      <c r="K42" s="294"/>
      <c r="L42" s="294"/>
      <c r="M42" s="294"/>
      <c r="N42" s="294"/>
      <c r="O42" s="294"/>
      <c r="P42" s="290">
        <f t="shared" si="9"/>
        <v>0</v>
      </c>
      <c r="Q42" s="81">
        <f t="shared" si="10"/>
        <v>0</v>
      </c>
      <c r="R42" s="298">
        <f t="shared" si="11"/>
        <v>0</v>
      </c>
      <c r="S42" s="230" t="str">
        <f t="shared" si="12"/>
        <v>正常</v>
      </c>
      <c r="T42" s="288">
        <f t="shared" si="13"/>
        <v>0</v>
      </c>
      <c r="U42" s="278"/>
      <c r="V42" s="288">
        <f t="shared" si="15"/>
        <v>0</v>
      </c>
      <c r="W42" s="294"/>
      <c r="X42" s="294"/>
      <c r="Y42" s="294"/>
      <c r="Z42" s="294"/>
      <c r="AA42" s="294"/>
      <c r="AB42" s="294"/>
      <c r="AC42" s="288">
        <f t="shared" si="16"/>
        <v>0</v>
      </c>
      <c r="AD42" s="299">
        <f t="shared" si="17"/>
        <v>0</v>
      </c>
      <c r="AE42" s="288">
        <f t="shared" si="18"/>
        <v>0</v>
      </c>
      <c r="AF42" s="230" t="str">
        <f t="shared" si="19"/>
        <v>正常</v>
      </c>
      <c r="AG42" s="288">
        <f t="shared" si="20"/>
        <v>0</v>
      </c>
      <c r="AH42" s="288">
        <f t="shared" si="21"/>
        <v>0</v>
      </c>
      <c r="AI42" s="288">
        <f t="shared" si="22"/>
        <v>0</v>
      </c>
      <c r="AJ42" s="288">
        <f t="shared" si="23"/>
        <v>0</v>
      </c>
      <c r="AK42" s="299">
        <f t="shared" si="24"/>
        <v>0</v>
      </c>
      <c r="AL42" s="288">
        <f t="shared" si="25"/>
        <v>0</v>
      </c>
      <c r="AM42" s="230" t="str">
        <f t="shared" si="26"/>
        <v>正常</v>
      </c>
      <c r="AN42" s="213"/>
      <c r="AO42" s="290">
        <f t="shared" si="4"/>
        <v>0</v>
      </c>
      <c r="AP42" s="299">
        <f t="shared" si="27"/>
        <v>0</v>
      </c>
      <c r="AQ42" s="298">
        <f t="shared" si="28"/>
        <v>0</v>
      </c>
      <c r="AR42" s="235" t="str">
        <f t="shared" si="43"/>
        <v>正常</v>
      </c>
    </row>
    <row r="43" spans="1:44" ht="45">
      <c r="A43" s="760" t="str">
        <f t="shared" si="30"/>
        <v>请填XX地区</v>
      </c>
      <c r="B43" s="760" t="str">
        <f t="shared" si="31"/>
        <v>请填XX项目</v>
      </c>
      <c r="C43" s="233">
        <v>2020210</v>
      </c>
      <c r="D43" s="234" t="s">
        <v>147</v>
      </c>
      <c r="E43" s="294"/>
      <c r="F43" s="294"/>
      <c r="G43" s="294"/>
      <c r="H43" s="294"/>
      <c r="I43" s="289">
        <f t="shared" si="7"/>
        <v>0</v>
      </c>
      <c r="J43" s="294"/>
      <c r="K43" s="294"/>
      <c r="L43" s="294"/>
      <c r="M43" s="294"/>
      <c r="N43" s="294"/>
      <c r="O43" s="294"/>
      <c r="P43" s="290">
        <f t="shared" si="9"/>
        <v>0</v>
      </c>
      <c r="Q43" s="81">
        <f t="shared" si="10"/>
        <v>0</v>
      </c>
      <c r="R43" s="298">
        <f t="shared" si="11"/>
        <v>0</v>
      </c>
      <c r="S43" s="230" t="str">
        <f t="shared" si="12"/>
        <v>正常</v>
      </c>
      <c r="T43" s="288">
        <f t="shared" si="13"/>
        <v>0</v>
      </c>
      <c r="U43" s="278"/>
      <c r="V43" s="288">
        <f t="shared" si="15"/>
        <v>0</v>
      </c>
      <c r="W43" s="294"/>
      <c r="X43" s="294"/>
      <c r="Y43" s="294"/>
      <c r="Z43" s="294"/>
      <c r="AA43" s="294"/>
      <c r="AB43" s="294"/>
      <c r="AC43" s="288">
        <f t="shared" si="16"/>
        <v>0</v>
      </c>
      <c r="AD43" s="299">
        <f t="shared" si="17"/>
        <v>0</v>
      </c>
      <c r="AE43" s="288">
        <f t="shared" si="18"/>
        <v>0</v>
      </c>
      <c r="AF43" s="230" t="str">
        <f t="shared" si="19"/>
        <v>正常</v>
      </c>
      <c r="AG43" s="288">
        <f t="shared" si="20"/>
        <v>0</v>
      </c>
      <c r="AH43" s="288">
        <f t="shared" si="21"/>
        <v>0</v>
      </c>
      <c r="AI43" s="288">
        <f t="shared" si="22"/>
        <v>0</v>
      </c>
      <c r="AJ43" s="288">
        <f t="shared" si="23"/>
        <v>0</v>
      </c>
      <c r="AK43" s="299">
        <f t="shared" si="24"/>
        <v>0</v>
      </c>
      <c r="AL43" s="288">
        <f t="shared" si="25"/>
        <v>0</v>
      </c>
      <c r="AM43" s="230" t="str">
        <f t="shared" si="26"/>
        <v>正常</v>
      </c>
      <c r="AN43" s="213"/>
      <c r="AO43" s="290">
        <f t="shared" si="4"/>
        <v>0</v>
      </c>
      <c r="AP43" s="299">
        <f t="shared" si="27"/>
        <v>0</v>
      </c>
      <c r="AQ43" s="298">
        <f t="shared" si="28"/>
        <v>0</v>
      </c>
      <c r="AR43" s="235" t="str">
        <f t="shared" si="43"/>
        <v>正常</v>
      </c>
    </row>
    <row r="44" spans="1:44" ht="45">
      <c r="A44" s="760" t="str">
        <f t="shared" si="30"/>
        <v>请填XX地区</v>
      </c>
      <c r="B44" s="760" t="str">
        <f t="shared" si="31"/>
        <v>请填XX项目</v>
      </c>
      <c r="C44" s="233">
        <v>20203</v>
      </c>
      <c r="D44" s="234" t="s">
        <v>148</v>
      </c>
      <c r="E44" s="291">
        <f>SUM(E45:E47)</f>
        <v>0</v>
      </c>
      <c r="F44" s="291">
        <f>SUM(F45:F47)</f>
        <v>0</v>
      </c>
      <c r="G44" s="291">
        <f>SUM(G45:G47)</f>
        <v>0</v>
      </c>
      <c r="H44" s="291">
        <f>SUM(H45:H47)</f>
        <v>0</v>
      </c>
      <c r="I44" s="289">
        <f t="shared" si="7"/>
        <v>0</v>
      </c>
      <c r="J44" s="291">
        <f>SUM(J45:J47)</f>
        <v>0</v>
      </c>
      <c r="K44" s="291">
        <f t="shared" ref="K44:O44" si="46">SUM(K45:K47)</f>
        <v>0</v>
      </c>
      <c r="L44" s="291">
        <f t="shared" si="46"/>
        <v>0</v>
      </c>
      <c r="M44" s="291">
        <f t="shared" si="46"/>
        <v>0</v>
      </c>
      <c r="N44" s="291">
        <f t="shared" si="46"/>
        <v>0</v>
      </c>
      <c r="O44" s="291">
        <f t="shared" si="46"/>
        <v>0</v>
      </c>
      <c r="P44" s="290">
        <f t="shared" si="9"/>
        <v>0</v>
      </c>
      <c r="Q44" s="81">
        <f t="shared" si="10"/>
        <v>0</v>
      </c>
      <c r="R44" s="298">
        <f t="shared" si="11"/>
        <v>0</v>
      </c>
      <c r="S44" s="230" t="str">
        <f t="shared" si="12"/>
        <v>正常</v>
      </c>
      <c r="T44" s="288">
        <f t="shared" si="13"/>
        <v>0</v>
      </c>
      <c r="U44" s="278">
        <f>SUM(U45:U47)</f>
        <v>0</v>
      </c>
      <c r="V44" s="288">
        <f t="shared" si="15"/>
        <v>0</v>
      </c>
      <c r="W44" s="291">
        <f>SUM(W45:W47)</f>
        <v>0</v>
      </c>
      <c r="X44" s="291">
        <f t="shared" ref="X44:AB44" si="47">SUM(X45:X47)</f>
        <v>0</v>
      </c>
      <c r="Y44" s="291">
        <f t="shared" si="47"/>
        <v>0</v>
      </c>
      <c r="Z44" s="291">
        <f t="shared" si="47"/>
        <v>0</v>
      </c>
      <c r="AA44" s="291">
        <f t="shared" si="47"/>
        <v>0</v>
      </c>
      <c r="AB44" s="291">
        <f t="shared" si="47"/>
        <v>0</v>
      </c>
      <c r="AC44" s="288">
        <f t="shared" si="16"/>
        <v>0</v>
      </c>
      <c r="AD44" s="299">
        <f t="shared" si="17"/>
        <v>0</v>
      </c>
      <c r="AE44" s="288">
        <f t="shared" si="18"/>
        <v>0</v>
      </c>
      <c r="AF44" s="230" t="str">
        <f t="shared" si="19"/>
        <v>正常</v>
      </c>
      <c r="AG44" s="288">
        <f t="shared" si="20"/>
        <v>0</v>
      </c>
      <c r="AH44" s="288">
        <f t="shared" si="21"/>
        <v>0</v>
      </c>
      <c r="AI44" s="288">
        <f t="shared" si="22"/>
        <v>0</v>
      </c>
      <c r="AJ44" s="288">
        <f t="shared" si="23"/>
        <v>0</v>
      </c>
      <c r="AK44" s="299">
        <f t="shared" si="24"/>
        <v>0</v>
      </c>
      <c r="AL44" s="288">
        <f t="shared" si="25"/>
        <v>0</v>
      </c>
      <c r="AM44" s="230" t="str">
        <f t="shared" si="26"/>
        <v>正常</v>
      </c>
      <c r="AN44" s="213"/>
      <c r="AO44" s="290">
        <f t="shared" si="4"/>
        <v>0</v>
      </c>
      <c r="AP44" s="299">
        <f t="shared" si="27"/>
        <v>0</v>
      </c>
      <c r="AQ44" s="298">
        <f t="shared" si="28"/>
        <v>0</v>
      </c>
      <c r="AR44" s="235" t="str">
        <f t="shared" si="43"/>
        <v>正常</v>
      </c>
    </row>
    <row r="45" spans="1:44" ht="45">
      <c r="A45" s="760" t="str">
        <f t="shared" si="30"/>
        <v>请填XX地区</v>
      </c>
      <c r="B45" s="760" t="str">
        <f t="shared" si="31"/>
        <v>请填XX项目</v>
      </c>
      <c r="C45" s="233">
        <v>2020301</v>
      </c>
      <c r="D45" s="234" t="s">
        <v>149</v>
      </c>
      <c r="E45" s="294"/>
      <c r="F45" s="294"/>
      <c r="G45" s="294"/>
      <c r="H45" s="294"/>
      <c r="I45" s="289">
        <f t="shared" si="7"/>
        <v>0</v>
      </c>
      <c r="J45" s="294"/>
      <c r="K45" s="294"/>
      <c r="L45" s="294"/>
      <c r="M45" s="294"/>
      <c r="N45" s="294"/>
      <c r="O45" s="294"/>
      <c r="P45" s="290">
        <f t="shared" si="9"/>
        <v>0</v>
      </c>
      <c r="Q45" s="81">
        <f t="shared" si="10"/>
        <v>0</v>
      </c>
      <c r="R45" s="298">
        <f t="shared" si="11"/>
        <v>0</v>
      </c>
      <c r="S45" s="230" t="str">
        <f t="shared" si="12"/>
        <v>正常</v>
      </c>
      <c r="T45" s="288">
        <f t="shared" si="13"/>
        <v>0</v>
      </c>
      <c r="U45" s="278"/>
      <c r="V45" s="288">
        <f t="shared" si="15"/>
        <v>0</v>
      </c>
      <c r="W45" s="294"/>
      <c r="X45" s="294"/>
      <c r="Y45" s="294"/>
      <c r="Z45" s="294"/>
      <c r="AA45" s="294"/>
      <c r="AB45" s="294"/>
      <c r="AC45" s="288">
        <f t="shared" si="16"/>
        <v>0</v>
      </c>
      <c r="AD45" s="299">
        <f t="shared" si="17"/>
        <v>0</v>
      </c>
      <c r="AE45" s="288">
        <f t="shared" si="18"/>
        <v>0</v>
      </c>
      <c r="AF45" s="230" t="str">
        <f t="shared" si="19"/>
        <v>正常</v>
      </c>
      <c r="AG45" s="288">
        <f t="shared" si="20"/>
        <v>0</v>
      </c>
      <c r="AH45" s="288">
        <f t="shared" si="21"/>
        <v>0</v>
      </c>
      <c r="AI45" s="288">
        <f t="shared" si="22"/>
        <v>0</v>
      </c>
      <c r="AJ45" s="288">
        <f t="shared" si="23"/>
        <v>0</v>
      </c>
      <c r="AK45" s="299">
        <f t="shared" si="24"/>
        <v>0</v>
      </c>
      <c r="AL45" s="288">
        <f t="shared" si="25"/>
        <v>0</v>
      </c>
      <c r="AM45" s="230" t="str">
        <f t="shared" si="26"/>
        <v>正常</v>
      </c>
      <c r="AN45" s="213"/>
      <c r="AO45" s="290">
        <f t="shared" si="4"/>
        <v>0</v>
      </c>
      <c r="AP45" s="299">
        <f t="shared" si="27"/>
        <v>0</v>
      </c>
      <c r="AQ45" s="298">
        <f t="shared" si="28"/>
        <v>0</v>
      </c>
      <c r="AR45" s="235" t="str">
        <f t="shared" si="43"/>
        <v>正常</v>
      </c>
    </row>
    <row r="46" spans="1:44" ht="45">
      <c r="A46" s="760" t="str">
        <f t="shared" si="30"/>
        <v>请填XX地区</v>
      </c>
      <c r="B46" s="760" t="str">
        <f t="shared" si="31"/>
        <v>请填XX项目</v>
      </c>
      <c r="C46" s="233">
        <v>2020302</v>
      </c>
      <c r="D46" s="234" t="s">
        <v>150</v>
      </c>
      <c r="E46" s="294"/>
      <c r="F46" s="294"/>
      <c r="G46" s="294"/>
      <c r="H46" s="294"/>
      <c r="I46" s="289">
        <f t="shared" si="7"/>
        <v>0</v>
      </c>
      <c r="J46" s="294"/>
      <c r="K46" s="294"/>
      <c r="L46" s="294"/>
      <c r="M46" s="294"/>
      <c r="N46" s="294"/>
      <c r="O46" s="294"/>
      <c r="P46" s="290">
        <f t="shared" si="9"/>
        <v>0</v>
      </c>
      <c r="Q46" s="81">
        <f t="shared" si="10"/>
        <v>0</v>
      </c>
      <c r="R46" s="298">
        <f t="shared" si="11"/>
        <v>0</v>
      </c>
      <c r="S46" s="230" t="str">
        <f t="shared" si="12"/>
        <v>正常</v>
      </c>
      <c r="T46" s="288">
        <f t="shared" si="13"/>
        <v>0</v>
      </c>
      <c r="U46" s="278"/>
      <c r="V46" s="288">
        <f t="shared" si="15"/>
        <v>0</v>
      </c>
      <c r="W46" s="294"/>
      <c r="X46" s="294"/>
      <c r="Y46" s="294"/>
      <c r="Z46" s="294"/>
      <c r="AA46" s="294"/>
      <c r="AB46" s="294"/>
      <c r="AC46" s="288">
        <f t="shared" si="16"/>
        <v>0</v>
      </c>
      <c r="AD46" s="299">
        <f t="shared" si="17"/>
        <v>0</v>
      </c>
      <c r="AE46" s="288">
        <f t="shared" si="18"/>
        <v>0</v>
      </c>
      <c r="AF46" s="230" t="str">
        <f t="shared" si="19"/>
        <v>正常</v>
      </c>
      <c r="AG46" s="288">
        <f t="shared" si="20"/>
        <v>0</v>
      </c>
      <c r="AH46" s="288">
        <f t="shared" si="21"/>
        <v>0</v>
      </c>
      <c r="AI46" s="288">
        <f t="shared" si="22"/>
        <v>0</v>
      </c>
      <c r="AJ46" s="288">
        <f t="shared" si="23"/>
        <v>0</v>
      </c>
      <c r="AK46" s="299">
        <f t="shared" si="24"/>
        <v>0</v>
      </c>
      <c r="AL46" s="288">
        <f t="shared" si="25"/>
        <v>0</v>
      </c>
      <c r="AM46" s="230" t="str">
        <f t="shared" si="26"/>
        <v>正常</v>
      </c>
      <c r="AN46" s="213"/>
      <c r="AO46" s="290">
        <f t="shared" si="4"/>
        <v>0</v>
      </c>
      <c r="AP46" s="299">
        <f t="shared" si="27"/>
        <v>0</v>
      </c>
      <c r="AQ46" s="298">
        <f t="shared" si="28"/>
        <v>0</v>
      </c>
      <c r="AR46" s="235" t="str">
        <f t="shared" si="43"/>
        <v>正常</v>
      </c>
    </row>
    <row r="47" spans="1:44" ht="45">
      <c r="A47" s="760" t="str">
        <f t="shared" si="30"/>
        <v>请填XX地区</v>
      </c>
      <c r="B47" s="760" t="str">
        <f t="shared" si="31"/>
        <v>请填XX项目</v>
      </c>
      <c r="C47" s="233">
        <v>2020303</v>
      </c>
      <c r="D47" s="234" t="s">
        <v>151</v>
      </c>
      <c r="E47" s="294"/>
      <c r="F47" s="294"/>
      <c r="G47" s="294"/>
      <c r="H47" s="294"/>
      <c r="I47" s="289">
        <f t="shared" si="7"/>
        <v>0</v>
      </c>
      <c r="J47" s="294"/>
      <c r="K47" s="294"/>
      <c r="L47" s="294"/>
      <c r="M47" s="294"/>
      <c r="N47" s="294"/>
      <c r="O47" s="294"/>
      <c r="P47" s="290">
        <f t="shared" si="9"/>
        <v>0</v>
      </c>
      <c r="Q47" s="81">
        <f t="shared" si="10"/>
        <v>0</v>
      </c>
      <c r="R47" s="298">
        <f t="shared" si="11"/>
        <v>0</v>
      </c>
      <c r="S47" s="230" t="str">
        <f t="shared" si="12"/>
        <v>正常</v>
      </c>
      <c r="T47" s="288">
        <f t="shared" si="13"/>
        <v>0</v>
      </c>
      <c r="U47" s="278"/>
      <c r="V47" s="288">
        <f t="shared" si="15"/>
        <v>0</v>
      </c>
      <c r="W47" s="294"/>
      <c r="X47" s="294"/>
      <c r="Y47" s="294"/>
      <c r="Z47" s="294"/>
      <c r="AA47" s="294"/>
      <c r="AB47" s="294"/>
      <c r="AC47" s="288">
        <f t="shared" si="16"/>
        <v>0</v>
      </c>
      <c r="AD47" s="299">
        <f t="shared" si="17"/>
        <v>0</v>
      </c>
      <c r="AE47" s="288">
        <f t="shared" si="18"/>
        <v>0</v>
      </c>
      <c r="AF47" s="230" t="str">
        <f t="shared" si="19"/>
        <v>正常</v>
      </c>
      <c r="AG47" s="288">
        <f t="shared" si="20"/>
        <v>0</v>
      </c>
      <c r="AH47" s="288">
        <f t="shared" si="21"/>
        <v>0</v>
      </c>
      <c r="AI47" s="288">
        <f t="shared" si="22"/>
        <v>0</v>
      </c>
      <c r="AJ47" s="288">
        <f t="shared" si="23"/>
        <v>0</v>
      </c>
      <c r="AK47" s="299">
        <f t="shared" si="24"/>
        <v>0</v>
      </c>
      <c r="AL47" s="288">
        <f t="shared" si="25"/>
        <v>0</v>
      </c>
      <c r="AM47" s="230" t="str">
        <f t="shared" si="26"/>
        <v>正常</v>
      </c>
      <c r="AN47" s="213"/>
      <c r="AO47" s="290">
        <f t="shared" si="4"/>
        <v>0</v>
      </c>
      <c r="AP47" s="299">
        <f t="shared" si="27"/>
        <v>0</v>
      </c>
      <c r="AQ47" s="298">
        <f t="shared" si="28"/>
        <v>0</v>
      </c>
      <c r="AR47" s="235" t="str">
        <f t="shared" si="43"/>
        <v>正常</v>
      </c>
    </row>
    <row r="48" spans="1:44" ht="45">
      <c r="A48" s="760" t="str">
        <f t="shared" si="30"/>
        <v>请填XX地区</v>
      </c>
      <c r="B48" s="760" t="str">
        <f t="shared" si="31"/>
        <v>请填XX项目</v>
      </c>
      <c r="C48" s="233">
        <v>20204</v>
      </c>
      <c r="D48" s="234" t="s">
        <v>152</v>
      </c>
      <c r="E48" s="291">
        <f>SUM(E49:E52)</f>
        <v>0</v>
      </c>
      <c r="F48" s="291">
        <f>SUM(F49:F52)</f>
        <v>0</v>
      </c>
      <c r="G48" s="291">
        <f>SUM(G49:G52)</f>
        <v>0</v>
      </c>
      <c r="H48" s="291">
        <f>SUM(H49:H52)</f>
        <v>0</v>
      </c>
      <c r="I48" s="289">
        <f t="shared" si="7"/>
        <v>0</v>
      </c>
      <c r="J48" s="291">
        <f>SUM(J49:J52)</f>
        <v>0</v>
      </c>
      <c r="K48" s="291">
        <f t="shared" ref="K48:O48" si="48">SUM(K49:K52)</f>
        <v>0</v>
      </c>
      <c r="L48" s="291">
        <f t="shared" si="48"/>
        <v>0</v>
      </c>
      <c r="M48" s="291">
        <f t="shared" si="48"/>
        <v>0</v>
      </c>
      <c r="N48" s="291">
        <f t="shared" si="48"/>
        <v>0</v>
      </c>
      <c r="O48" s="291">
        <f t="shared" si="48"/>
        <v>0</v>
      </c>
      <c r="P48" s="290">
        <f t="shared" si="9"/>
        <v>0</v>
      </c>
      <c r="Q48" s="81">
        <f t="shared" si="10"/>
        <v>0</v>
      </c>
      <c r="R48" s="298">
        <f t="shared" si="11"/>
        <v>0</v>
      </c>
      <c r="S48" s="230" t="str">
        <f t="shared" si="12"/>
        <v>正常</v>
      </c>
      <c r="T48" s="288">
        <f t="shared" si="13"/>
        <v>0</v>
      </c>
      <c r="U48" s="278">
        <f>SUM(U49:U52)</f>
        <v>0</v>
      </c>
      <c r="V48" s="288">
        <f t="shared" si="15"/>
        <v>0</v>
      </c>
      <c r="W48" s="291">
        <f>SUM(W49:W52)</f>
        <v>0</v>
      </c>
      <c r="X48" s="291">
        <f t="shared" ref="X48:AB48" si="49">SUM(X49:X52)</f>
        <v>0</v>
      </c>
      <c r="Y48" s="291">
        <f t="shared" si="49"/>
        <v>0</v>
      </c>
      <c r="Z48" s="291">
        <f t="shared" si="49"/>
        <v>0</v>
      </c>
      <c r="AA48" s="291">
        <f t="shared" si="49"/>
        <v>0</v>
      </c>
      <c r="AB48" s="291">
        <f t="shared" si="49"/>
        <v>0</v>
      </c>
      <c r="AC48" s="288">
        <f t="shared" si="16"/>
        <v>0</v>
      </c>
      <c r="AD48" s="299">
        <f t="shared" si="17"/>
        <v>0</v>
      </c>
      <c r="AE48" s="288">
        <f t="shared" si="18"/>
        <v>0</v>
      </c>
      <c r="AF48" s="230" t="str">
        <f t="shared" si="19"/>
        <v>正常</v>
      </c>
      <c r="AG48" s="288">
        <f t="shared" si="20"/>
        <v>0</v>
      </c>
      <c r="AH48" s="288">
        <f t="shared" si="21"/>
        <v>0</v>
      </c>
      <c r="AI48" s="288">
        <f t="shared" si="22"/>
        <v>0</v>
      </c>
      <c r="AJ48" s="288">
        <f t="shared" si="23"/>
        <v>0</v>
      </c>
      <c r="AK48" s="299">
        <f t="shared" si="24"/>
        <v>0</v>
      </c>
      <c r="AL48" s="288">
        <f t="shared" si="25"/>
        <v>0</v>
      </c>
      <c r="AM48" s="230" t="str">
        <f t="shared" si="26"/>
        <v>正常</v>
      </c>
      <c r="AN48" s="213"/>
      <c r="AO48" s="290">
        <f t="shared" si="4"/>
        <v>0</v>
      </c>
      <c r="AP48" s="299">
        <f t="shared" si="27"/>
        <v>0</v>
      </c>
      <c r="AQ48" s="298">
        <f t="shared" si="28"/>
        <v>0</v>
      </c>
      <c r="AR48" s="235" t="str">
        <f t="shared" si="43"/>
        <v>正常</v>
      </c>
    </row>
    <row r="49" spans="1:44" ht="45">
      <c r="A49" s="760" t="str">
        <f t="shared" si="30"/>
        <v>请填XX地区</v>
      </c>
      <c r="B49" s="760" t="str">
        <f t="shared" si="31"/>
        <v>请填XX项目</v>
      </c>
      <c r="C49" s="233">
        <v>2020401</v>
      </c>
      <c r="D49" s="234" t="s">
        <v>153</v>
      </c>
      <c r="E49" s="294"/>
      <c r="F49" s="294"/>
      <c r="G49" s="294"/>
      <c r="H49" s="294"/>
      <c r="I49" s="289">
        <f t="shared" si="7"/>
        <v>0</v>
      </c>
      <c r="J49" s="294"/>
      <c r="K49" s="294"/>
      <c r="L49" s="294"/>
      <c r="M49" s="294"/>
      <c r="N49" s="294"/>
      <c r="O49" s="294"/>
      <c r="P49" s="290">
        <f t="shared" si="9"/>
        <v>0</v>
      </c>
      <c r="Q49" s="81">
        <f t="shared" si="10"/>
        <v>0</v>
      </c>
      <c r="R49" s="298">
        <f t="shared" si="11"/>
        <v>0</v>
      </c>
      <c r="S49" s="230" t="str">
        <f t="shared" si="12"/>
        <v>正常</v>
      </c>
      <c r="T49" s="288">
        <f t="shared" si="13"/>
        <v>0</v>
      </c>
      <c r="U49" s="278"/>
      <c r="V49" s="288">
        <f t="shared" si="15"/>
        <v>0</v>
      </c>
      <c r="W49" s="294"/>
      <c r="X49" s="294"/>
      <c r="Y49" s="294"/>
      <c r="Z49" s="294"/>
      <c r="AA49" s="294"/>
      <c r="AB49" s="294"/>
      <c r="AC49" s="288">
        <f t="shared" si="16"/>
        <v>0</v>
      </c>
      <c r="AD49" s="299">
        <f t="shared" si="17"/>
        <v>0</v>
      </c>
      <c r="AE49" s="288">
        <f t="shared" si="18"/>
        <v>0</v>
      </c>
      <c r="AF49" s="230" t="str">
        <f t="shared" si="19"/>
        <v>正常</v>
      </c>
      <c r="AG49" s="288">
        <f t="shared" si="20"/>
        <v>0</v>
      </c>
      <c r="AH49" s="288">
        <f t="shared" si="21"/>
        <v>0</v>
      </c>
      <c r="AI49" s="288">
        <f t="shared" si="22"/>
        <v>0</v>
      </c>
      <c r="AJ49" s="288">
        <f t="shared" si="23"/>
        <v>0</v>
      </c>
      <c r="AK49" s="299">
        <f t="shared" si="24"/>
        <v>0</v>
      </c>
      <c r="AL49" s="288">
        <f t="shared" si="25"/>
        <v>0</v>
      </c>
      <c r="AM49" s="230" t="str">
        <f t="shared" si="26"/>
        <v>正常</v>
      </c>
      <c r="AN49" s="213"/>
      <c r="AO49" s="290">
        <f t="shared" si="4"/>
        <v>0</v>
      </c>
      <c r="AP49" s="299">
        <f t="shared" si="27"/>
        <v>0</v>
      </c>
      <c r="AQ49" s="298">
        <f t="shared" si="28"/>
        <v>0</v>
      </c>
      <c r="AR49" s="235" t="str">
        <f t="shared" si="43"/>
        <v>正常</v>
      </c>
    </row>
    <row r="50" spans="1:44" ht="45">
      <c r="A50" s="760" t="str">
        <f t="shared" si="30"/>
        <v>请填XX地区</v>
      </c>
      <c r="B50" s="760" t="str">
        <f t="shared" si="31"/>
        <v>请填XX项目</v>
      </c>
      <c r="C50" s="233">
        <v>2020402</v>
      </c>
      <c r="D50" s="234" t="s">
        <v>154</v>
      </c>
      <c r="E50" s="294"/>
      <c r="F50" s="294"/>
      <c r="G50" s="294"/>
      <c r="H50" s="294"/>
      <c r="I50" s="289">
        <f t="shared" si="7"/>
        <v>0</v>
      </c>
      <c r="J50" s="294"/>
      <c r="K50" s="294"/>
      <c r="L50" s="294"/>
      <c r="M50" s="294"/>
      <c r="N50" s="294"/>
      <c r="O50" s="294"/>
      <c r="P50" s="290">
        <f t="shared" si="9"/>
        <v>0</v>
      </c>
      <c r="Q50" s="81">
        <f t="shared" si="10"/>
        <v>0</v>
      </c>
      <c r="R50" s="298">
        <f t="shared" si="11"/>
        <v>0</v>
      </c>
      <c r="S50" s="230" t="str">
        <f t="shared" si="12"/>
        <v>正常</v>
      </c>
      <c r="T50" s="288">
        <f t="shared" si="13"/>
        <v>0</v>
      </c>
      <c r="U50" s="278"/>
      <c r="V50" s="288">
        <f t="shared" si="15"/>
        <v>0</v>
      </c>
      <c r="W50" s="294"/>
      <c r="X50" s="294"/>
      <c r="Y50" s="294"/>
      <c r="Z50" s="294"/>
      <c r="AA50" s="294"/>
      <c r="AB50" s="294"/>
      <c r="AC50" s="288">
        <f t="shared" si="16"/>
        <v>0</v>
      </c>
      <c r="AD50" s="299">
        <f t="shared" si="17"/>
        <v>0</v>
      </c>
      <c r="AE50" s="288">
        <f t="shared" si="18"/>
        <v>0</v>
      </c>
      <c r="AF50" s="230" t="str">
        <f t="shared" si="19"/>
        <v>正常</v>
      </c>
      <c r="AG50" s="288">
        <f t="shared" si="20"/>
        <v>0</v>
      </c>
      <c r="AH50" s="288">
        <f t="shared" si="21"/>
        <v>0</v>
      </c>
      <c r="AI50" s="288">
        <f t="shared" si="22"/>
        <v>0</v>
      </c>
      <c r="AJ50" s="288">
        <f t="shared" si="23"/>
        <v>0</v>
      </c>
      <c r="AK50" s="299">
        <f t="shared" si="24"/>
        <v>0</v>
      </c>
      <c r="AL50" s="288">
        <f t="shared" si="25"/>
        <v>0</v>
      </c>
      <c r="AM50" s="230" t="str">
        <f t="shared" si="26"/>
        <v>正常</v>
      </c>
      <c r="AN50" s="213"/>
      <c r="AO50" s="290">
        <f t="shared" si="4"/>
        <v>0</v>
      </c>
      <c r="AP50" s="299">
        <f t="shared" si="27"/>
        <v>0</v>
      </c>
      <c r="AQ50" s="298">
        <f t="shared" si="28"/>
        <v>0</v>
      </c>
      <c r="AR50" s="235" t="str">
        <f t="shared" si="43"/>
        <v>正常</v>
      </c>
    </row>
    <row r="51" spans="1:44" ht="45">
      <c r="A51" s="760" t="str">
        <f t="shared" si="30"/>
        <v>请填XX地区</v>
      </c>
      <c r="B51" s="760" t="str">
        <f t="shared" si="31"/>
        <v>请填XX项目</v>
      </c>
      <c r="C51" s="233">
        <v>2020403</v>
      </c>
      <c r="D51" s="234" t="s">
        <v>155</v>
      </c>
      <c r="E51" s="294"/>
      <c r="F51" s="294"/>
      <c r="G51" s="294"/>
      <c r="H51" s="294"/>
      <c r="I51" s="289">
        <f t="shared" si="7"/>
        <v>0</v>
      </c>
      <c r="J51" s="294"/>
      <c r="K51" s="294"/>
      <c r="L51" s="294"/>
      <c r="M51" s="294"/>
      <c r="N51" s="294"/>
      <c r="O51" s="294"/>
      <c r="P51" s="290">
        <f t="shared" si="9"/>
        <v>0</v>
      </c>
      <c r="Q51" s="81">
        <f t="shared" si="10"/>
        <v>0</v>
      </c>
      <c r="R51" s="298">
        <f t="shared" si="11"/>
        <v>0</v>
      </c>
      <c r="S51" s="230" t="str">
        <f t="shared" si="12"/>
        <v>正常</v>
      </c>
      <c r="T51" s="288">
        <f t="shared" si="13"/>
        <v>0</v>
      </c>
      <c r="U51" s="278"/>
      <c r="V51" s="288">
        <f t="shared" si="15"/>
        <v>0</v>
      </c>
      <c r="W51" s="294"/>
      <c r="X51" s="294"/>
      <c r="Y51" s="294"/>
      <c r="Z51" s="294"/>
      <c r="AA51" s="294"/>
      <c r="AB51" s="294"/>
      <c r="AC51" s="288">
        <f t="shared" si="16"/>
        <v>0</v>
      </c>
      <c r="AD51" s="299">
        <f t="shared" si="17"/>
        <v>0</v>
      </c>
      <c r="AE51" s="288">
        <f t="shared" si="18"/>
        <v>0</v>
      </c>
      <c r="AF51" s="230" t="str">
        <f t="shared" si="19"/>
        <v>正常</v>
      </c>
      <c r="AG51" s="288">
        <f t="shared" si="20"/>
        <v>0</v>
      </c>
      <c r="AH51" s="288">
        <f t="shared" si="21"/>
        <v>0</v>
      </c>
      <c r="AI51" s="288">
        <f t="shared" si="22"/>
        <v>0</v>
      </c>
      <c r="AJ51" s="288">
        <f t="shared" si="23"/>
        <v>0</v>
      </c>
      <c r="AK51" s="299">
        <f t="shared" si="24"/>
        <v>0</v>
      </c>
      <c r="AL51" s="288">
        <f t="shared" si="25"/>
        <v>0</v>
      </c>
      <c r="AM51" s="230" t="str">
        <f t="shared" si="26"/>
        <v>正常</v>
      </c>
      <c r="AN51" s="213"/>
      <c r="AO51" s="290">
        <f t="shared" si="4"/>
        <v>0</v>
      </c>
      <c r="AP51" s="299">
        <f t="shared" si="27"/>
        <v>0</v>
      </c>
      <c r="AQ51" s="298">
        <f t="shared" si="28"/>
        <v>0</v>
      </c>
      <c r="AR51" s="235" t="str">
        <f t="shared" si="43"/>
        <v>正常</v>
      </c>
    </row>
    <row r="52" spans="1:44" ht="45">
      <c r="A52" s="760" t="str">
        <f t="shared" si="30"/>
        <v>请填XX地区</v>
      </c>
      <c r="B52" s="760" t="str">
        <f t="shared" si="31"/>
        <v>请填XX项目</v>
      </c>
      <c r="C52" s="233">
        <v>2020404</v>
      </c>
      <c r="D52" s="234" t="s">
        <v>156</v>
      </c>
      <c r="E52" s="294"/>
      <c r="F52" s="294"/>
      <c r="G52" s="294"/>
      <c r="H52" s="294"/>
      <c r="I52" s="289">
        <f t="shared" si="7"/>
        <v>0</v>
      </c>
      <c r="J52" s="294"/>
      <c r="K52" s="294"/>
      <c r="L52" s="294"/>
      <c r="M52" s="294"/>
      <c r="N52" s="294"/>
      <c r="O52" s="294"/>
      <c r="P52" s="290">
        <f t="shared" si="9"/>
        <v>0</v>
      </c>
      <c r="Q52" s="81">
        <f t="shared" si="10"/>
        <v>0</v>
      </c>
      <c r="R52" s="298">
        <f t="shared" si="11"/>
        <v>0</v>
      </c>
      <c r="S52" s="230" t="str">
        <f t="shared" si="12"/>
        <v>正常</v>
      </c>
      <c r="T52" s="288">
        <f t="shared" si="13"/>
        <v>0</v>
      </c>
      <c r="U52" s="278"/>
      <c r="V52" s="288">
        <f t="shared" si="15"/>
        <v>0</v>
      </c>
      <c r="W52" s="294"/>
      <c r="X52" s="294"/>
      <c r="Y52" s="294"/>
      <c r="Z52" s="294"/>
      <c r="AA52" s="294"/>
      <c r="AB52" s="294"/>
      <c r="AC52" s="288">
        <f t="shared" si="16"/>
        <v>0</v>
      </c>
      <c r="AD52" s="299">
        <f t="shared" si="17"/>
        <v>0</v>
      </c>
      <c r="AE52" s="288">
        <f t="shared" si="18"/>
        <v>0</v>
      </c>
      <c r="AF52" s="230" t="str">
        <f t="shared" si="19"/>
        <v>正常</v>
      </c>
      <c r="AG52" s="288">
        <f t="shared" si="20"/>
        <v>0</v>
      </c>
      <c r="AH52" s="288">
        <f t="shared" si="21"/>
        <v>0</v>
      </c>
      <c r="AI52" s="288">
        <f t="shared" si="22"/>
        <v>0</v>
      </c>
      <c r="AJ52" s="288">
        <f t="shared" si="23"/>
        <v>0</v>
      </c>
      <c r="AK52" s="299">
        <f t="shared" si="24"/>
        <v>0</v>
      </c>
      <c r="AL52" s="288">
        <f t="shared" si="25"/>
        <v>0</v>
      </c>
      <c r="AM52" s="230" t="str">
        <f t="shared" si="26"/>
        <v>正常</v>
      </c>
      <c r="AN52" s="213"/>
      <c r="AO52" s="290">
        <f t="shared" si="4"/>
        <v>0</v>
      </c>
      <c r="AP52" s="299">
        <f t="shared" si="27"/>
        <v>0</v>
      </c>
      <c r="AQ52" s="298">
        <f t="shared" si="28"/>
        <v>0</v>
      </c>
      <c r="AR52" s="235" t="str">
        <f t="shared" si="43"/>
        <v>正常</v>
      </c>
    </row>
    <row r="53" spans="1:44" ht="45">
      <c r="A53" s="760" t="str">
        <f t="shared" si="30"/>
        <v>请填XX地区</v>
      </c>
      <c r="B53" s="760" t="str">
        <f t="shared" si="31"/>
        <v>请填XX项目</v>
      </c>
      <c r="C53" s="233">
        <v>20205</v>
      </c>
      <c r="D53" s="234" t="s">
        <v>157</v>
      </c>
      <c r="E53" s="291">
        <f>SUM(E54:E57)</f>
        <v>0</v>
      </c>
      <c r="F53" s="291">
        <f>SUM(F54:F57)</f>
        <v>0</v>
      </c>
      <c r="G53" s="291">
        <f>SUM(G54:G57)</f>
        <v>0</v>
      </c>
      <c r="H53" s="291">
        <f>SUM(H54:H57)</f>
        <v>0</v>
      </c>
      <c r="I53" s="289">
        <f t="shared" si="7"/>
        <v>0</v>
      </c>
      <c r="J53" s="291">
        <f>SUM(J54:J57)</f>
        <v>0</v>
      </c>
      <c r="K53" s="291">
        <f t="shared" ref="K53:O53" si="50">SUM(K54:K57)</f>
        <v>0</v>
      </c>
      <c r="L53" s="291">
        <f t="shared" si="50"/>
        <v>0</v>
      </c>
      <c r="M53" s="291">
        <f t="shared" si="50"/>
        <v>0</v>
      </c>
      <c r="N53" s="291">
        <f t="shared" si="50"/>
        <v>0</v>
      </c>
      <c r="O53" s="291">
        <f t="shared" si="50"/>
        <v>0</v>
      </c>
      <c r="P53" s="290">
        <f t="shared" si="9"/>
        <v>0</v>
      </c>
      <c r="Q53" s="81">
        <f t="shared" si="10"/>
        <v>0</v>
      </c>
      <c r="R53" s="298">
        <f t="shared" si="11"/>
        <v>0</v>
      </c>
      <c r="S53" s="230" t="str">
        <f t="shared" si="12"/>
        <v>正常</v>
      </c>
      <c r="T53" s="288">
        <f t="shared" si="13"/>
        <v>0</v>
      </c>
      <c r="U53" s="278">
        <f>SUM(U54:U57)</f>
        <v>0</v>
      </c>
      <c r="V53" s="288">
        <f t="shared" si="15"/>
        <v>0</v>
      </c>
      <c r="W53" s="291">
        <f>SUM(W54:W57)</f>
        <v>0</v>
      </c>
      <c r="X53" s="291">
        <f t="shared" ref="X53:AB53" si="51">SUM(X54:X57)</f>
        <v>0</v>
      </c>
      <c r="Y53" s="291">
        <f t="shared" si="51"/>
        <v>0</v>
      </c>
      <c r="Z53" s="291">
        <f t="shared" si="51"/>
        <v>0</v>
      </c>
      <c r="AA53" s="291">
        <f t="shared" si="51"/>
        <v>0</v>
      </c>
      <c r="AB53" s="291">
        <f t="shared" si="51"/>
        <v>0</v>
      </c>
      <c r="AC53" s="288">
        <f t="shared" si="16"/>
        <v>0</v>
      </c>
      <c r="AD53" s="299">
        <f t="shared" si="17"/>
        <v>0</v>
      </c>
      <c r="AE53" s="288">
        <f t="shared" si="18"/>
        <v>0</v>
      </c>
      <c r="AF53" s="230" t="str">
        <f t="shared" si="19"/>
        <v>正常</v>
      </c>
      <c r="AG53" s="288">
        <f t="shared" si="20"/>
        <v>0</v>
      </c>
      <c r="AH53" s="288">
        <f t="shared" si="21"/>
        <v>0</v>
      </c>
      <c r="AI53" s="288">
        <f t="shared" si="22"/>
        <v>0</v>
      </c>
      <c r="AJ53" s="288">
        <f t="shared" si="23"/>
        <v>0</v>
      </c>
      <c r="AK53" s="299">
        <f t="shared" si="24"/>
        <v>0</v>
      </c>
      <c r="AL53" s="288">
        <f t="shared" si="25"/>
        <v>0</v>
      </c>
      <c r="AM53" s="230" t="str">
        <f t="shared" si="26"/>
        <v>正常</v>
      </c>
      <c r="AN53" s="213"/>
      <c r="AO53" s="290">
        <f t="shared" si="4"/>
        <v>0</v>
      </c>
      <c r="AP53" s="299">
        <f t="shared" si="27"/>
        <v>0</v>
      </c>
      <c r="AQ53" s="298">
        <f t="shared" si="28"/>
        <v>0</v>
      </c>
      <c r="AR53" s="235" t="str">
        <f t="shared" si="43"/>
        <v>正常</v>
      </c>
    </row>
    <row r="54" spans="1:44" ht="45">
      <c r="A54" s="760" t="str">
        <f t="shared" si="30"/>
        <v>请填XX地区</v>
      </c>
      <c r="B54" s="760" t="str">
        <f t="shared" si="31"/>
        <v>请填XX项目</v>
      </c>
      <c r="C54" s="233">
        <v>2020501</v>
      </c>
      <c r="D54" s="234" t="s">
        <v>158</v>
      </c>
      <c r="E54" s="294"/>
      <c r="F54" s="294"/>
      <c r="G54" s="294"/>
      <c r="H54" s="294"/>
      <c r="I54" s="289">
        <f t="shared" si="7"/>
        <v>0</v>
      </c>
      <c r="J54" s="294"/>
      <c r="K54" s="294"/>
      <c r="L54" s="294"/>
      <c r="M54" s="294"/>
      <c r="N54" s="294"/>
      <c r="O54" s="294"/>
      <c r="P54" s="290">
        <f t="shared" si="9"/>
        <v>0</v>
      </c>
      <c r="Q54" s="81">
        <f t="shared" si="10"/>
        <v>0</v>
      </c>
      <c r="R54" s="298">
        <f t="shared" si="11"/>
        <v>0</v>
      </c>
      <c r="S54" s="230" t="str">
        <f t="shared" si="12"/>
        <v>正常</v>
      </c>
      <c r="T54" s="288">
        <f t="shared" si="13"/>
        <v>0</v>
      </c>
      <c r="U54" s="278"/>
      <c r="V54" s="288">
        <f t="shared" si="15"/>
        <v>0</v>
      </c>
      <c r="W54" s="294"/>
      <c r="X54" s="294"/>
      <c r="Y54" s="294"/>
      <c r="Z54" s="294"/>
      <c r="AA54" s="294"/>
      <c r="AB54" s="294"/>
      <c r="AC54" s="288">
        <f t="shared" si="16"/>
        <v>0</v>
      </c>
      <c r="AD54" s="299">
        <f t="shared" si="17"/>
        <v>0</v>
      </c>
      <c r="AE54" s="288">
        <f t="shared" si="18"/>
        <v>0</v>
      </c>
      <c r="AF54" s="230" t="str">
        <f t="shared" si="19"/>
        <v>正常</v>
      </c>
      <c r="AG54" s="288">
        <f t="shared" si="20"/>
        <v>0</v>
      </c>
      <c r="AH54" s="288">
        <f t="shared" si="21"/>
        <v>0</v>
      </c>
      <c r="AI54" s="288">
        <f t="shared" si="22"/>
        <v>0</v>
      </c>
      <c r="AJ54" s="288">
        <f t="shared" si="23"/>
        <v>0</v>
      </c>
      <c r="AK54" s="299">
        <f t="shared" si="24"/>
        <v>0</v>
      </c>
      <c r="AL54" s="288">
        <f t="shared" si="25"/>
        <v>0</v>
      </c>
      <c r="AM54" s="230" t="str">
        <f t="shared" si="26"/>
        <v>正常</v>
      </c>
      <c r="AN54" s="213"/>
      <c r="AO54" s="290">
        <f t="shared" si="4"/>
        <v>0</v>
      </c>
      <c r="AP54" s="299">
        <f t="shared" si="27"/>
        <v>0</v>
      </c>
      <c r="AQ54" s="298">
        <f t="shared" si="28"/>
        <v>0</v>
      </c>
      <c r="AR54" s="235" t="str">
        <f t="shared" si="43"/>
        <v>正常</v>
      </c>
    </row>
    <row r="55" spans="1:44" ht="45">
      <c r="A55" s="760" t="str">
        <f t="shared" si="30"/>
        <v>请填XX地区</v>
      </c>
      <c r="B55" s="760" t="str">
        <f t="shared" si="31"/>
        <v>请填XX项目</v>
      </c>
      <c r="C55" s="233">
        <v>2020502</v>
      </c>
      <c r="D55" s="234" t="s">
        <v>159</v>
      </c>
      <c r="E55" s="294"/>
      <c r="F55" s="294"/>
      <c r="G55" s="294"/>
      <c r="H55" s="294"/>
      <c r="I55" s="289">
        <f t="shared" si="7"/>
        <v>0</v>
      </c>
      <c r="J55" s="294"/>
      <c r="K55" s="294"/>
      <c r="L55" s="294"/>
      <c r="M55" s="294"/>
      <c r="N55" s="294"/>
      <c r="O55" s="294"/>
      <c r="P55" s="290">
        <f t="shared" si="9"/>
        <v>0</v>
      </c>
      <c r="Q55" s="81">
        <f t="shared" si="10"/>
        <v>0</v>
      </c>
      <c r="R55" s="298">
        <f t="shared" si="11"/>
        <v>0</v>
      </c>
      <c r="S55" s="230" t="str">
        <f t="shared" si="12"/>
        <v>正常</v>
      </c>
      <c r="T55" s="288">
        <f t="shared" si="13"/>
        <v>0</v>
      </c>
      <c r="U55" s="278"/>
      <c r="V55" s="288">
        <f t="shared" si="15"/>
        <v>0</v>
      </c>
      <c r="W55" s="294"/>
      <c r="X55" s="294"/>
      <c r="Y55" s="294"/>
      <c r="Z55" s="294"/>
      <c r="AA55" s="294"/>
      <c r="AB55" s="294"/>
      <c r="AC55" s="288">
        <f t="shared" si="16"/>
        <v>0</v>
      </c>
      <c r="AD55" s="299">
        <f t="shared" si="17"/>
        <v>0</v>
      </c>
      <c r="AE55" s="288">
        <f t="shared" si="18"/>
        <v>0</v>
      </c>
      <c r="AF55" s="230" t="str">
        <f t="shared" si="19"/>
        <v>正常</v>
      </c>
      <c r="AG55" s="288">
        <f t="shared" si="20"/>
        <v>0</v>
      </c>
      <c r="AH55" s="288">
        <f t="shared" si="21"/>
        <v>0</v>
      </c>
      <c r="AI55" s="288">
        <f t="shared" si="22"/>
        <v>0</v>
      </c>
      <c r="AJ55" s="288">
        <f t="shared" si="23"/>
        <v>0</v>
      </c>
      <c r="AK55" s="299">
        <f t="shared" si="24"/>
        <v>0</v>
      </c>
      <c r="AL55" s="288">
        <f t="shared" si="25"/>
        <v>0</v>
      </c>
      <c r="AM55" s="230" t="str">
        <f t="shared" si="26"/>
        <v>正常</v>
      </c>
      <c r="AN55" s="213"/>
      <c r="AO55" s="290">
        <f t="shared" si="4"/>
        <v>0</v>
      </c>
      <c r="AP55" s="299">
        <f t="shared" si="27"/>
        <v>0</v>
      </c>
      <c r="AQ55" s="298">
        <f t="shared" si="28"/>
        <v>0</v>
      </c>
      <c r="AR55" s="235" t="str">
        <f t="shared" si="43"/>
        <v>正常</v>
      </c>
    </row>
    <row r="56" spans="1:44" ht="45">
      <c r="A56" s="760" t="str">
        <f t="shared" si="30"/>
        <v>请填XX地区</v>
      </c>
      <c r="B56" s="760" t="str">
        <f t="shared" si="31"/>
        <v>请填XX项目</v>
      </c>
      <c r="C56" s="233">
        <v>2020503</v>
      </c>
      <c r="D56" s="234" t="s">
        <v>160</v>
      </c>
      <c r="E56" s="294"/>
      <c r="F56" s="294"/>
      <c r="G56" s="294"/>
      <c r="H56" s="294"/>
      <c r="I56" s="289">
        <f t="shared" si="7"/>
        <v>0</v>
      </c>
      <c r="J56" s="294"/>
      <c r="K56" s="294"/>
      <c r="L56" s="294"/>
      <c r="M56" s="294"/>
      <c r="N56" s="294"/>
      <c r="O56" s="294"/>
      <c r="P56" s="290">
        <f t="shared" si="9"/>
        <v>0</v>
      </c>
      <c r="Q56" s="81">
        <f t="shared" si="10"/>
        <v>0</v>
      </c>
      <c r="R56" s="298">
        <f t="shared" si="11"/>
        <v>0</v>
      </c>
      <c r="S56" s="230" t="str">
        <f t="shared" si="12"/>
        <v>正常</v>
      </c>
      <c r="T56" s="288">
        <f t="shared" si="13"/>
        <v>0</v>
      </c>
      <c r="U56" s="278"/>
      <c r="V56" s="288">
        <f t="shared" si="15"/>
        <v>0</v>
      </c>
      <c r="W56" s="294"/>
      <c r="X56" s="294"/>
      <c r="Y56" s="294"/>
      <c r="Z56" s="294"/>
      <c r="AA56" s="294"/>
      <c r="AB56" s="294"/>
      <c r="AC56" s="288">
        <f t="shared" si="16"/>
        <v>0</v>
      </c>
      <c r="AD56" s="299">
        <f t="shared" si="17"/>
        <v>0</v>
      </c>
      <c r="AE56" s="288">
        <f t="shared" si="18"/>
        <v>0</v>
      </c>
      <c r="AF56" s="230" t="str">
        <f t="shared" si="19"/>
        <v>正常</v>
      </c>
      <c r="AG56" s="288">
        <f t="shared" si="20"/>
        <v>0</v>
      </c>
      <c r="AH56" s="288">
        <f t="shared" si="21"/>
        <v>0</v>
      </c>
      <c r="AI56" s="288">
        <f t="shared" si="22"/>
        <v>0</v>
      </c>
      <c r="AJ56" s="288">
        <f t="shared" si="23"/>
        <v>0</v>
      </c>
      <c r="AK56" s="299">
        <f t="shared" si="24"/>
        <v>0</v>
      </c>
      <c r="AL56" s="288">
        <f t="shared" si="25"/>
        <v>0</v>
      </c>
      <c r="AM56" s="230" t="str">
        <f t="shared" si="26"/>
        <v>正常</v>
      </c>
      <c r="AN56" s="213"/>
      <c r="AO56" s="290">
        <f t="shared" si="4"/>
        <v>0</v>
      </c>
      <c r="AP56" s="299">
        <f t="shared" si="27"/>
        <v>0</v>
      </c>
      <c r="AQ56" s="298">
        <f t="shared" si="28"/>
        <v>0</v>
      </c>
      <c r="AR56" s="235" t="str">
        <f t="shared" si="43"/>
        <v>正常</v>
      </c>
    </row>
    <row r="57" spans="1:44" ht="45">
      <c r="A57" s="760" t="str">
        <f t="shared" si="30"/>
        <v>请填XX地区</v>
      </c>
      <c r="B57" s="760" t="str">
        <f t="shared" si="31"/>
        <v>请填XX项目</v>
      </c>
      <c r="C57" s="233">
        <v>2020505</v>
      </c>
      <c r="D57" s="234" t="s">
        <v>161</v>
      </c>
      <c r="E57" s="294"/>
      <c r="F57" s="294"/>
      <c r="G57" s="294"/>
      <c r="H57" s="294"/>
      <c r="I57" s="289">
        <f t="shared" si="7"/>
        <v>0</v>
      </c>
      <c r="J57" s="294"/>
      <c r="K57" s="294"/>
      <c r="L57" s="294"/>
      <c r="M57" s="294"/>
      <c r="N57" s="294"/>
      <c r="O57" s="294"/>
      <c r="P57" s="290">
        <f t="shared" si="9"/>
        <v>0</v>
      </c>
      <c r="Q57" s="81">
        <f t="shared" si="10"/>
        <v>0</v>
      </c>
      <c r="R57" s="298">
        <f t="shared" si="11"/>
        <v>0</v>
      </c>
      <c r="S57" s="230" t="str">
        <f t="shared" si="12"/>
        <v>正常</v>
      </c>
      <c r="T57" s="288">
        <f t="shared" si="13"/>
        <v>0</v>
      </c>
      <c r="U57" s="278"/>
      <c r="V57" s="288">
        <f t="shared" si="15"/>
        <v>0</v>
      </c>
      <c r="W57" s="294"/>
      <c r="X57" s="294"/>
      <c r="Y57" s="294"/>
      <c r="Z57" s="294"/>
      <c r="AA57" s="294"/>
      <c r="AB57" s="294"/>
      <c r="AC57" s="288">
        <f t="shared" si="16"/>
        <v>0</v>
      </c>
      <c r="AD57" s="299">
        <f t="shared" si="17"/>
        <v>0</v>
      </c>
      <c r="AE57" s="288">
        <f t="shared" si="18"/>
        <v>0</v>
      </c>
      <c r="AF57" s="230" t="str">
        <f t="shared" si="19"/>
        <v>正常</v>
      </c>
      <c r="AG57" s="288">
        <f t="shared" si="20"/>
        <v>0</v>
      </c>
      <c r="AH57" s="288">
        <f t="shared" si="21"/>
        <v>0</v>
      </c>
      <c r="AI57" s="288">
        <f t="shared" si="22"/>
        <v>0</v>
      </c>
      <c r="AJ57" s="288">
        <f t="shared" si="23"/>
        <v>0</v>
      </c>
      <c r="AK57" s="299">
        <f t="shared" si="24"/>
        <v>0</v>
      </c>
      <c r="AL57" s="288">
        <f t="shared" si="25"/>
        <v>0</v>
      </c>
      <c r="AM57" s="230" t="str">
        <f t="shared" si="26"/>
        <v>正常</v>
      </c>
      <c r="AN57" s="213"/>
      <c r="AO57" s="290">
        <f t="shared" si="4"/>
        <v>0</v>
      </c>
      <c r="AP57" s="299">
        <f t="shared" si="27"/>
        <v>0</v>
      </c>
      <c r="AQ57" s="298">
        <f t="shared" si="28"/>
        <v>0</v>
      </c>
      <c r="AR57" s="235" t="str">
        <f t="shared" si="43"/>
        <v>正常</v>
      </c>
    </row>
    <row r="58" spans="1:44" ht="45">
      <c r="A58" s="760" t="str">
        <f t="shared" si="30"/>
        <v>请填XX地区</v>
      </c>
      <c r="B58" s="760" t="str">
        <f t="shared" si="31"/>
        <v>请填XX项目</v>
      </c>
      <c r="C58" s="233">
        <v>20206</v>
      </c>
      <c r="D58" s="234" t="s">
        <v>162</v>
      </c>
      <c r="E58" s="291">
        <f>SUM(E59:E64)</f>
        <v>0</v>
      </c>
      <c r="F58" s="291">
        <f>SUM(F59:F64)</f>
        <v>0</v>
      </c>
      <c r="G58" s="291">
        <f>SUM(G59:G64)</f>
        <v>0</v>
      </c>
      <c r="H58" s="291">
        <f>SUM(H59:H64)</f>
        <v>0</v>
      </c>
      <c r="I58" s="289">
        <f t="shared" si="7"/>
        <v>0</v>
      </c>
      <c r="J58" s="291">
        <f>SUM(J59:J64)</f>
        <v>0</v>
      </c>
      <c r="K58" s="291">
        <f t="shared" ref="K58:O58" si="52">SUM(K59:K64)</f>
        <v>0</v>
      </c>
      <c r="L58" s="291">
        <f t="shared" si="52"/>
        <v>0</v>
      </c>
      <c r="M58" s="291">
        <f t="shared" si="52"/>
        <v>0</v>
      </c>
      <c r="N58" s="291">
        <f t="shared" si="52"/>
        <v>0</v>
      </c>
      <c r="O58" s="291">
        <f t="shared" si="52"/>
        <v>0</v>
      </c>
      <c r="P58" s="290">
        <f t="shared" si="9"/>
        <v>0</v>
      </c>
      <c r="Q58" s="81">
        <f t="shared" si="10"/>
        <v>0</v>
      </c>
      <c r="R58" s="298">
        <f t="shared" si="11"/>
        <v>0</v>
      </c>
      <c r="S58" s="230" t="str">
        <f t="shared" si="12"/>
        <v>正常</v>
      </c>
      <c r="T58" s="288">
        <f t="shared" si="13"/>
        <v>0</v>
      </c>
      <c r="U58" s="278">
        <f>SUM(U59:U64)</f>
        <v>0</v>
      </c>
      <c r="V58" s="288">
        <f t="shared" si="15"/>
        <v>0</v>
      </c>
      <c r="W58" s="291">
        <f>SUM(W59:W64)</f>
        <v>0</v>
      </c>
      <c r="X58" s="291">
        <f t="shared" ref="X58:AB58" si="53">SUM(X59:X64)</f>
        <v>0</v>
      </c>
      <c r="Y58" s="291">
        <f t="shared" si="53"/>
        <v>0</v>
      </c>
      <c r="Z58" s="291">
        <f t="shared" si="53"/>
        <v>0</v>
      </c>
      <c r="AA58" s="291">
        <f t="shared" si="53"/>
        <v>0</v>
      </c>
      <c r="AB58" s="291">
        <f t="shared" si="53"/>
        <v>0</v>
      </c>
      <c r="AC58" s="288">
        <f t="shared" si="16"/>
        <v>0</v>
      </c>
      <c r="AD58" s="299">
        <f t="shared" si="17"/>
        <v>0</v>
      </c>
      <c r="AE58" s="288">
        <f t="shared" si="18"/>
        <v>0</v>
      </c>
      <c r="AF58" s="230" t="str">
        <f t="shared" si="19"/>
        <v>正常</v>
      </c>
      <c r="AG58" s="288">
        <f t="shared" si="20"/>
        <v>0</v>
      </c>
      <c r="AH58" s="288">
        <f t="shared" si="21"/>
        <v>0</v>
      </c>
      <c r="AI58" s="288">
        <f t="shared" si="22"/>
        <v>0</v>
      </c>
      <c r="AJ58" s="288">
        <f t="shared" si="23"/>
        <v>0</v>
      </c>
      <c r="AK58" s="299">
        <f t="shared" si="24"/>
        <v>0</v>
      </c>
      <c r="AL58" s="288">
        <f t="shared" si="25"/>
        <v>0</v>
      </c>
      <c r="AM58" s="230" t="str">
        <f t="shared" si="26"/>
        <v>正常</v>
      </c>
      <c r="AN58" s="213"/>
      <c r="AO58" s="290">
        <f t="shared" si="4"/>
        <v>0</v>
      </c>
      <c r="AP58" s="299">
        <f t="shared" si="27"/>
        <v>0</v>
      </c>
      <c r="AQ58" s="298">
        <f t="shared" si="28"/>
        <v>0</v>
      </c>
      <c r="AR58" s="235" t="str">
        <f t="shared" si="43"/>
        <v>正常</v>
      </c>
    </row>
    <row r="59" spans="1:44" ht="45">
      <c r="A59" s="760" t="str">
        <f t="shared" si="30"/>
        <v>请填XX地区</v>
      </c>
      <c r="B59" s="760" t="str">
        <f t="shared" si="31"/>
        <v>请填XX项目</v>
      </c>
      <c r="C59" s="233">
        <v>2020601</v>
      </c>
      <c r="D59" s="234" t="s">
        <v>163</v>
      </c>
      <c r="E59" s="294"/>
      <c r="F59" s="294"/>
      <c r="G59" s="294"/>
      <c r="H59" s="294"/>
      <c r="I59" s="289">
        <f t="shared" si="7"/>
        <v>0</v>
      </c>
      <c r="J59" s="294"/>
      <c r="K59" s="294"/>
      <c r="L59" s="294"/>
      <c r="M59" s="294"/>
      <c r="N59" s="294"/>
      <c r="O59" s="294"/>
      <c r="P59" s="290">
        <f t="shared" si="9"/>
        <v>0</v>
      </c>
      <c r="Q59" s="81">
        <f t="shared" si="10"/>
        <v>0</v>
      </c>
      <c r="R59" s="298">
        <f t="shared" si="11"/>
        <v>0</v>
      </c>
      <c r="S59" s="230" t="str">
        <f t="shared" si="12"/>
        <v>正常</v>
      </c>
      <c r="T59" s="288">
        <f t="shared" si="13"/>
        <v>0</v>
      </c>
      <c r="U59" s="278"/>
      <c r="V59" s="288">
        <f t="shared" si="15"/>
        <v>0</v>
      </c>
      <c r="W59" s="294"/>
      <c r="X59" s="294"/>
      <c r="Y59" s="294"/>
      <c r="Z59" s="294"/>
      <c r="AA59" s="294"/>
      <c r="AB59" s="294"/>
      <c r="AC59" s="288">
        <f t="shared" si="16"/>
        <v>0</v>
      </c>
      <c r="AD59" s="299">
        <f t="shared" si="17"/>
        <v>0</v>
      </c>
      <c r="AE59" s="288">
        <f t="shared" si="18"/>
        <v>0</v>
      </c>
      <c r="AF59" s="230" t="str">
        <f t="shared" si="19"/>
        <v>正常</v>
      </c>
      <c r="AG59" s="288">
        <f t="shared" si="20"/>
        <v>0</v>
      </c>
      <c r="AH59" s="288">
        <f t="shared" si="21"/>
        <v>0</v>
      </c>
      <c r="AI59" s="288">
        <f t="shared" si="22"/>
        <v>0</v>
      </c>
      <c r="AJ59" s="288">
        <f t="shared" si="23"/>
        <v>0</v>
      </c>
      <c r="AK59" s="299">
        <f t="shared" si="24"/>
        <v>0</v>
      </c>
      <c r="AL59" s="288">
        <f t="shared" si="25"/>
        <v>0</v>
      </c>
      <c r="AM59" s="230" t="str">
        <f t="shared" si="26"/>
        <v>正常</v>
      </c>
      <c r="AN59" s="213"/>
      <c r="AO59" s="290">
        <f t="shared" si="4"/>
        <v>0</v>
      </c>
      <c r="AP59" s="299">
        <f t="shared" si="27"/>
        <v>0</v>
      </c>
      <c r="AQ59" s="298">
        <f t="shared" si="28"/>
        <v>0</v>
      </c>
      <c r="AR59" s="235" t="str">
        <f t="shared" si="43"/>
        <v>正常</v>
      </c>
    </row>
    <row r="60" spans="1:44" ht="45">
      <c r="A60" s="760" t="str">
        <f t="shared" si="30"/>
        <v>请填XX地区</v>
      </c>
      <c r="B60" s="760" t="str">
        <f t="shared" si="31"/>
        <v>请填XX项目</v>
      </c>
      <c r="C60" s="233">
        <v>2020602</v>
      </c>
      <c r="D60" s="234" t="s">
        <v>164</v>
      </c>
      <c r="E60" s="294"/>
      <c r="F60" s="294"/>
      <c r="G60" s="294"/>
      <c r="H60" s="294"/>
      <c r="I60" s="289">
        <f t="shared" si="7"/>
        <v>0</v>
      </c>
      <c r="J60" s="294"/>
      <c r="K60" s="294"/>
      <c r="L60" s="294"/>
      <c r="M60" s="294"/>
      <c r="N60" s="294"/>
      <c r="O60" s="294"/>
      <c r="P60" s="290">
        <f t="shared" si="9"/>
        <v>0</v>
      </c>
      <c r="Q60" s="81">
        <f t="shared" si="10"/>
        <v>0</v>
      </c>
      <c r="R60" s="298">
        <f t="shared" si="11"/>
        <v>0</v>
      </c>
      <c r="S60" s="230" t="str">
        <f t="shared" si="12"/>
        <v>正常</v>
      </c>
      <c r="T60" s="288">
        <f t="shared" si="13"/>
        <v>0</v>
      </c>
      <c r="U60" s="278"/>
      <c r="V60" s="288">
        <f t="shared" si="15"/>
        <v>0</v>
      </c>
      <c r="W60" s="294"/>
      <c r="X60" s="294"/>
      <c r="Y60" s="294"/>
      <c r="Z60" s="294"/>
      <c r="AA60" s="294"/>
      <c r="AB60" s="294"/>
      <c r="AC60" s="288">
        <f t="shared" si="16"/>
        <v>0</v>
      </c>
      <c r="AD60" s="299">
        <f t="shared" si="17"/>
        <v>0</v>
      </c>
      <c r="AE60" s="288">
        <f t="shared" si="18"/>
        <v>0</v>
      </c>
      <c r="AF60" s="230" t="str">
        <f t="shared" si="19"/>
        <v>正常</v>
      </c>
      <c r="AG60" s="288">
        <f t="shared" si="20"/>
        <v>0</v>
      </c>
      <c r="AH60" s="288">
        <f t="shared" si="21"/>
        <v>0</v>
      </c>
      <c r="AI60" s="288">
        <f t="shared" si="22"/>
        <v>0</v>
      </c>
      <c r="AJ60" s="288">
        <f t="shared" si="23"/>
        <v>0</v>
      </c>
      <c r="AK60" s="299">
        <f t="shared" si="24"/>
        <v>0</v>
      </c>
      <c r="AL60" s="288">
        <f t="shared" si="25"/>
        <v>0</v>
      </c>
      <c r="AM60" s="230" t="str">
        <f t="shared" si="26"/>
        <v>正常</v>
      </c>
      <c r="AN60" s="213"/>
      <c r="AO60" s="290">
        <f t="shared" si="4"/>
        <v>0</v>
      </c>
      <c r="AP60" s="299">
        <f t="shared" si="27"/>
        <v>0</v>
      </c>
      <c r="AQ60" s="298">
        <f t="shared" si="28"/>
        <v>0</v>
      </c>
      <c r="AR60" s="235" t="str">
        <f t="shared" si="43"/>
        <v>正常</v>
      </c>
    </row>
    <row r="61" spans="1:44" ht="45">
      <c r="A61" s="760" t="str">
        <f t="shared" si="30"/>
        <v>请填XX地区</v>
      </c>
      <c r="B61" s="760" t="str">
        <f t="shared" si="31"/>
        <v>请填XX项目</v>
      </c>
      <c r="C61" s="233">
        <v>2020603</v>
      </c>
      <c r="D61" s="234" t="s">
        <v>165</v>
      </c>
      <c r="E61" s="294"/>
      <c r="F61" s="294"/>
      <c r="G61" s="294"/>
      <c r="H61" s="294"/>
      <c r="I61" s="289">
        <f t="shared" si="7"/>
        <v>0</v>
      </c>
      <c r="J61" s="294"/>
      <c r="K61" s="294"/>
      <c r="L61" s="294"/>
      <c r="M61" s="294"/>
      <c r="N61" s="294"/>
      <c r="O61" s="294"/>
      <c r="P61" s="290">
        <f t="shared" si="9"/>
        <v>0</v>
      </c>
      <c r="Q61" s="81">
        <f t="shared" si="10"/>
        <v>0</v>
      </c>
      <c r="R61" s="298">
        <f t="shared" si="11"/>
        <v>0</v>
      </c>
      <c r="S61" s="230" t="str">
        <f t="shared" si="12"/>
        <v>正常</v>
      </c>
      <c r="T61" s="288">
        <f t="shared" si="13"/>
        <v>0</v>
      </c>
      <c r="U61" s="278"/>
      <c r="V61" s="288">
        <f t="shared" si="15"/>
        <v>0</v>
      </c>
      <c r="W61" s="294"/>
      <c r="X61" s="294"/>
      <c r="Y61" s="294"/>
      <c r="Z61" s="294"/>
      <c r="AA61" s="294"/>
      <c r="AB61" s="294"/>
      <c r="AC61" s="288">
        <f t="shared" si="16"/>
        <v>0</v>
      </c>
      <c r="AD61" s="299">
        <f t="shared" si="17"/>
        <v>0</v>
      </c>
      <c r="AE61" s="288">
        <f t="shared" si="18"/>
        <v>0</v>
      </c>
      <c r="AF61" s="230" t="str">
        <f t="shared" si="19"/>
        <v>正常</v>
      </c>
      <c r="AG61" s="288">
        <f t="shared" si="20"/>
        <v>0</v>
      </c>
      <c r="AH61" s="288">
        <f t="shared" si="21"/>
        <v>0</v>
      </c>
      <c r="AI61" s="288">
        <f t="shared" si="22"/>
        <v>0</v>
      </c>
      <c r="AJ61" s="288">
        <f t="shared" si="23"/>
        <v>0</v>
      </c>
      <c r="AK61" s="299">
        <f t="shared" si="24"/>
        <v>0</v>
      </c>
      <c r="AL61" s="288">
        <f t="shared" si="25"/>
        <v>0</v>
      </c>
      <c r="AM61" s="230" t="str">
        <f t="shared" si="26"/>
        <v>正常</v>
      </c>
      <c r="AN61" s="213"/>
      <c r="AO61" s="290">
        <f t="shared" si="4"/>
        <v>0</v>
      </c>
      <c r="AP61" s="299">
        <f t="shared" si="27"/>
        <v>0</v>
      </c>
      <c r="AQ61" s="298">
        <f t="shared" si="28"/>
        <v>0</v>
      </c>
      <c r="AR61" s="235" t="str">
        <f t="shared" si="43"/>
        <v>正常</v>
      </c>
    </row>
    <row r="62" spans="1:44" ht="45">
      <c r="A62" s="760" t="str">
        <f t="shared" si="30"/>
        <v>请填XX地区</v>
      </c>
      <c r="B62" s="760" t="str">
        <f t="shared" si="31"/>
        <v>请填XX项目</v>
      </c>
      <c r="C62" s="233">
        <v>2020604</v>
      </c>
      <c r="D62" s="234" t="s">
        <v>166</v>
      </c>
      <c r="E62" s="294"/>
      <c r="F62" s="294"/>
      <c r="G62" s="294"/>
      <c r="H62" s="294"/>
      <c r="I62" s="289">
        <f t="shared" si="7"/>
        <v>0</v>
      </c>
      <c r="J62" s="294"/>
      <c r="K62" s="294"/>
      <c r="L62" s="294"/>
      <c r="M62" s="294"/>
      <c r="N62" s="294"/>
      <c r="O62" s="294"/>
      <c r="P62" s="290">
        <f t="shared" si="9"/>
        <v>0</v>
      </c>
      <c r="Q62" s="81">
        <f t="shared" si="10"/>
        <v>0</v>
      </c>
      <c r="R62" s="298">
        <f t="shared" si="11"/>
        <v>0</v>
      </c>
      <c r="S62" s="230" t="str">
        <f t="shared" si="12"/>
        <v>正常</v>
      </c>
      <c r="T62" s="288">
        <f t="shared" si="13"/>
        <v>0</v>
      </c>
      <c r="U62" s="278"/>
      <c r="V62" s="288">
        <f t="shared" si="15"/>
        <v>0</v>
      </c>
      <c r="W62" s="294"/>
      <c r="X62" s="294"/>
      <c r="Y62" s="294"/>
      <c r="Z62" s="294"/>
      <c r="AA62" s="294"/>
      <c r="AB62" s="294"/>
      <c r="AC62" s="288">
        <f t="shared" si="16"/>
        <v>0</v>
      </c>
      <c r="AD62" s="299">
        <f t="shared" si="17"/>
        <v>0</v>
      </c>
      <c r="AE62" s="288">
        <f t="shared" si="18"/>
        <v>0</v>
      </c>
      <c r="AF62" s="230" t="str">
        <f t="shared" si="19"/>
        <v>正常</v>
      </c>
      <c r="AG62" s="288">
        <f t="shared" si="20"/>
        <v>0</v>
      </c>
      <c r="AH62" s="288">
        <f t="shared" si="21"/>
        <v>0</v>
      </c>
      <c r="AI62" s="288">
        <f t="shared" si="22"/>
        <v>0</v>
      </c>
      <c r="AJ62" s="288">
        <f t="shared" si="23"/>
        <v>0</v>
      </c>
      <c r="AK62" s="299">
        <f t="shared" si="24"/>
        <v>0</v>
      </c>
      <c r="AL62" s="288">
        <f t="shared" si="25"/>
        <v>0</v>
      </c>
      <c r="AM62" s="230" t="str">
        <f t="shared" si="26"/>
        <v>正常</v>
      </c>
      <c r="AN62" s="213"/>
      <c r="AO62" s="290">
        <f t="shared" si="4"/>
        <v>0</v>
      </c>
      <c r="AP62" s="299">
        <f t="shared" si="27"/>
        <v>0</v>
      </c>
      <c r="AQ62" s="298">
        <f t="shared" si="28"/>
        <v>0</v>
      </c>
      <c r="AR62" s="235" t="str">
        <f t="shared" si="43"/>
        <v>正常</v>
      </c>
    </row>
    <row r="63" spans="1:44" ht="45">
      <c r="A63" s="760" t="str">
        <f t="shared" si="30"/>
        <v>请填XX地区</v>
      </c>
      <c r="B63" s="760" t="str">
        <f t="shared" si="31"/>
        <v>请填XX项目</v>
      </c>
      <c r="C63" s="233">
        <v>2020605</v>
      </c>
      <c r="D63" s="234" t="s">
        <v>167</v>
      </c>
      <c r="E63" s="294"/>
      <c r="F63" s="294"/>
      <c r="G63" s="294"/>
      <c r="H63" s="294"/>
      <c r="I63" s="289">
        <f t="shared" si="7"/>
        <v>0</v>
      </c>
      <c r="J63" s="294"/>
      <c r="K63" s="294"/>
      <c r="L63" s="294"/>
      <c r="M63" s="294"/>
      <c r="N63" s="294"/>
      <c r="O63" s="294"/>
      <c r="P63" s="290">
        <f t="shared" si="9"/>
        <v>0</v>
      </c>
      <c r="Q63" s="81">
        <f t="shared" si="10"/>
        <v>0</v>
      </c>
      <c r="R63" s="298">
        <f t="shared" si="11"/>
        <v>0</v>
      </c>
      <c r="S63" s="230" t="str">
        <f t="shared" si="12"/>
        <v>正常</v>
      </c>
      <c r="T63" s="288">
        <f t="shared" si="13"/>
        <v>0</v>
      </c>
      <c r="U63" s="278"/>
      <c r="V63" s="288">
        <f t="shared" si="15"/>
        <v>0</v>
      </c>
      <c r="W63" s="294"/>
      <c r="X63" s="294"/>
      <c r="Y63" s="294"/>
      <c r="Z63" s="294"/>
      <c r="AA63" s="294"/>
      <c r="AB63" s="294"/>
      <c r="AC63" s="288">
        <f t="shared" si="16"/>
        <v>0</v>
      </c>
      <c r="AD63" s="299">
        <f t="shared" si="17"/>
        <v>0</v>
      </c>
      <c r="AE63" s="288">
        <f t="shared" si="18"/>
        <v>0</v>
      </c>
      <c r="AF63" s="230" t="str">
        <f t="shared" si="19"/>
        <v>正常</v>
      </c>
      <c r="AG63" s="288">
        <f t="shared" si="20"/>
        <v>0</v>
      </c>
      <c r="AH63" s="288">
        <f t="shared" si="21"/>
        <v>0</v>
      </c>
      <c r="AI63" s="288">
        <f t="shared" si="22"/>
        <v>0</v>
      </c>
      <c r="AJ63" s="288">
        <f t="shared" si="23"/>
        <v>0</v>
      </c>
      <c r="AK63" s="299">
        <f t="shared" si="24"/>
        <v>0</v>
      </c>
      <c r="AL63" s="288">
        <f t="shared" si="25"/>
        <v>0</v>
      </c>
      <c r="AM63" s="230" t="str">
        <f t="shared" si="26"/>
        <v>正常</v>
      </c>
      <c r="AN63" s="213"/>
      <c r="AO63" s="290">
        <f t="shared" si="4"/>
        <v>0</v>
      </c>
      <c r="AP63" s="299">
        <f t="shared" si="27"/>
        <v>0</v>
      </c>
      <c r="AQ63" s="298">
        <f t="shared" si="28"/>
        <v>0</v>
      </c>
      <c r="AR63" s="235" t="str">
        <f t="shared" si="43"/>
        <v>正常</v>
      </c>
    </row>
    <row r="64" spans="1:44" ht="45">
      <c r="A64" s="760" t="str">
        <f t="shared" si="30"/>
        <v>请填XX地区</v>
      </c>
      <c r="B64" s="760" t="str">
        <f t="shared" si="31"/>
        <v>请填XX项目</v>
      </c>
      <c r="C64" s="233">
        <v>2020606</v>
      </c>
      <c r="D64" s="234" t="s">
        <v>168</v>
      </c>
      <c r="E64" s="294"/>
      <c r="F64" s="294"/>
      <c r="G64" s="294"/>
      <c r="H64" s="294"/>
      <c r="I64" s="289">
        <f t="shared" si="7"/>
        <v>0</v>
      </c>
      <c r="J64" s="294"/>
      <c r="K64" s="294"/>
      <c r="L64" s="294"/>
      <c r="M64" s="294"/>
      <c r="N64" s="294"/>
      <c r="O64" s="294"/>
      <c r="P64" s="290">
        <f t="shared" si="9"/>
        <v>0</v>
      </c>
      <c r="Q64" s="81">
        <f t="shared" si="10"/>
        <v>0</v>
      </c>
      <c r="R64" s="298">
        <f t="shared" si="11"/>
        <v>0</v>
      </c>
      <c r="S64" s="230" t="str">
        <f t="shared" si="12"/>
        <v>正常</v>
      </c>
      <c r="T64" s="288">
        <f t="shared" si="13"/>
        <v>0</v>
      </c>
      <c r="U64" s="278"/>
      <c r="V64" s="288">
        <f t="shared" si="15"/>
        <v>0</v>
      </c>
      <c r="W64" s="294"/>
      <c r="X64" s="294"/>
      <c r="Y64" s="294"/>
      <c r="Z64" s="294"/>
      <c r="AA64" s="294"/>
      <c r="AB64" s="294"/>
      <c r="AC64" s="288">
        <f t="shared" si="16"/>
        <v>0</v>
      </c>
      <c r="AD64" s="299">
        <f t="shared" si="17"/>
        <v>0</v>
      </c>
      <c r="AE64" s="288">
        <f t="shared" si="18"/>
        <v>0</v>
      </c>
      <c r="AF64" s="230" t="str">
        <f t="shared" si="19"/>
        <v>正常</v>
      </c>
      <c r="AG64" s="288">
        <f t="shared" si="20"/>
        <v>0</v>
      </c>
      <c r="AH64" s="288">
        <f t="shared" si="21"/>
        <v>0</v>
      </c>
      <c r="AI64" s="288">
        <f t="shared" si="22"/>
        <v>0</v>
      </c>
      <c r="AJ64" s="288">
        <f t="shared" si="23"/>
        <v>0</v>
      </c>
      <c r="AK64" s="299">
        <f t="shared" si="24"/>
        <v>0</v>
      </c>
      <c r="AL64" s="288">
        <f t="shared" si="25"/>
        <v>0</v>
      </c>
      <c r="AM64" s="230" t="str">
        <f t="shared" si="26"/>
        <v>正常</v>
      </c>
      <c r="AN64" s="213"/>
      <c r="AO64" s="290">
        <f t="shared" si="4"/>
        <v>0</v>
      </c>
      <c r="AP64" s="299">
        <f t="shared" si="27"/>
        <v>0</v>
      </c>
      <c r="AQ64" s="298">
        <f t="shared" si="28"/>
        <v>0</v>
      </c>
      <c r="AR64" s="235" t="str">
        <f t="shared" si="43"/>
        <v>正常</v>
      </c>
    </row>
    <row r="65" spans="1:44" ht="45">
      <c r="A65" s="760" t="str">
        <f t="shared" si="30"/>
        <v>请填XX地区</v>
      </c>
      <c r="B65" s="760" t="str">
        <f t="shared" si="31"/>
        <v>请填XX项目</v>
      </c>
      <c r="C65" s="233">
        <v>20207</v>
      </c>
      <c r="D65" s="234" t="s">
        <v>169</v>
      </c>
      <c r="E65" s="291">
        <f>SUM(E66:E70)</f>
        <v>0</v>
      </c>
      <c r="F65" s="291">
        <f>SUM(F66:F70)</f>
        <v>0</v>
      </c>
      <c r="G65" s="291">
        <f>SUM(G66:G70)</f>
        <v>0</v>
      </c>
      <c r="H65" s="291">
        <f>SUM(H66:H70)</f>
        <v>0</v>
      </c>
      <c r="I65" s="289">
        <f t="shared" si="7"/>
        <v>0</v>
      </c>
      <c r="J65" s="291">
        <f>SUM(J66:J70)</f>
        <v>0</v>
      </c>
      <c r="K65" s="291">
        <f t="shared" ref="K65:O65" si="54">SUM(K66:K70)</f>
        <v>0</v>
      </c>
      <c r="L65" s="291">
        <f t="shared" si="54"/>
        <v>0</v>
      </c>
      <c r="M65" s="291">
        <f t="shared" si="54"/>
        <v>0</v>
      </c>
      <c r="N65" s="291">
        <f t="shared" si="54"/>
        <v>0</v>
      </c>
      <c r="O65" s="291">
        <f t="shared" si="54"/>
        <v>0</v>
      </c>
      <c r="P65" s="290">
        <f t="shared" si="9"/>
        <v>0</v>
      </c>
      <c r="Q65" s="81">
        <f t="shared" si="10"/>
        <v>0</v>
      </c>
      <c r="R65" s="298">
        <f t="shared" si="11"/>
        <v>0</v>
      </c>
      <c r="S65" s="230" t="str">
        <f t="shared" si="12"/>
        <v>正常</v>
      </c>
      <c r="T65" s="288">
        <f t="shared" si="13"/>
        <v>0</v>
      </c>
      <c r="U65" s="278">
        <f>SUM(U66:U70)</f>
        <v>0</v>
      </c>
      <c r="V65" s="288">
        <f t="shared" si="15"/>
        <v>0</v>
      </c>
      <c r="W65" s="291">
        <f>SUM(W66:W70)</f>
        <v>0</v>
      </c>
      <c r="X65" s="291">
        <f t="shared" ref="X65:AB65" si="55">SUM(X66:X70)</f>
        <v>0</v>
      </c>
      <c r="Y65" s="291">
        <f t="shared" si="55"/>
        <v>0</v>
      </c>
      <c r="Z65" s="291">
        <f t="shared" si="55"/>
        <v>0</v>
      </c>
      <c r="AA65" s="291">
        <f t="shared" si="55"/>
        <v>0</v>
      </c>
      <c r="AB65" s="291">
        <f t="shared" si="55"/>
        <v>0</v>
      </c>
      <c r="AC65" s="288">
        <f t="shared" si="16"/>
        <v>0</v>
      </c>
      <c r="AD65" s="299">
        <f t="shared" si="17"/>
        <v>0</v>
      </c>
      <c r="AE65" s="288">
        <f t="shared" si="18"/>
        <v>0</v>
      </c>
      <c r="AF65" s="230" t="str">
        <f t="shared" si="19"/>
        <v>正常</v>
      </c>
      <c r="AG65" s="288">
        <f t="shared" si="20"/>
        <v>0</v>
      </c>
      <c r="AH65" s="288">
        <f t="shared" si="21"/>
        <v>0</v>
      </c>
      <c r="AI65" s="288">
        <f t="shared" si="22"/>
        <v>0</v>
      </c>
      <c r="AJ65" s="288">
        <f t="shared" si="23"/>
        <v>0</v>
      </c>
      <c r="AK65" s="299">
        <f t="shared" si="24"/>
        <v>0</v>
      </c>
      <c r="AL65" s="288">
        <f t="shared" si="25"/>
        <v>0</v>
      </c>
      <c r="AM65" s="230" t="str">
        <f t="shared" si="26"/>
        <v>正常</v>
      </c>
      <c r="AN65" s="213"/>
      <c r="AO65" s="290">
        <f t="shared" si="4"/>
        <v>0</v>
      </c>
      <c r="AP65" s="299">
        <f t="shared" si="27"/>
        <v>0</v>
      </c>
      <c r="AQ65" s="298">
        <f t="shared" si="28"/>
        <v>0</v>
      </c>
      <c r="AR65" s="235" t="str">
        <f t="shared" si="43"/>
        <v>正常</v>
      </c>
    </row>
    <row r="66" spans="1:44" ht="45">
      <c r="A66" s="760" t="str">
        <f t="shared" si="30"/>
        <v>请填XX地区</v>
      </c>
      <c r="B66" s="760" t="str">
        <f t="shared" si="31"/>
        <v>请填XX项目</v>
      </c>
      <c r="C66" s="233">
        <v>2020701</v>
      </c>
      <c r="D66" s="234" t="s">
        <v>170</v>
      </c>
      <c r="E66" s="294"/>
      <c r="F66" s="294"/>
      <c r="G66" s="294"/>
      <c r="H66" s="294"/>
      <c r="I66" s="289">
        <f t="shared" si="7"/>
        <v>0</v>
      </c>
      <c r="J66" s="294"/>
      <c r="K66" s="294"/>
      <c r="L66" s="294"/>
      <c r="M66" s="294"/>
      <c r="N66" s="294"/>
      <c r="O66" s="294"/>
      <c r="P66" s="290">
        <f t="shared" si="9"/>
        <v>0</v>
      </c>
      <c r="Q66" s="81">
        <f t="shared" si="10"/>
        <v>0</v>
      </c>
      <c r="R66" s="298">
        <f t="shared" si="11"/>
        <v>0</v>
      </c>
      <c r="S66" s="230" t="str">
        <f t="shared" si="12"/>
        <v>正常</v>
      </c>
      <c r="T66" s="288">
        <f t="shared" si="13"/>
        <v>0</v>
      </c>
      <c r="U66" s="278"/>
      <c r="V66" s="288">
        <f t="shared" si="15"/>
        <v>0</v>
      </c>
      <c r="W66" s="294"/>
      <c r="X66" s="294"/>
      <c r="Y66" s="294"/>
      <c r="Z66" s="294"/>
      <c r="AA66" s="294"/>
      <c r="AB66" s="294"/>
      <c r="AC66" s="288">
        <f t="shared" si="16"/>
        <v>0</v>
      </c>
      <c r="AD66" s="299">
        <f t="shared" si="17"/>
        <v>0</v>
      </c>
      <c r="AE66" s="288">
        <f t="shared" si="18"/>
        <v>0</v>
      </c>
      <c r="AF66" s="230" t="str">
        <f t="shared" si="19"/>
        <v>正常</v>
      </c>
      <c r="AG66" s="288">
        <f t="shared" si="20"/>
        <v>0</v>
      </c>
      <c r="AH66" s="288">
        <f t="shared" si="21"/>
        <v>0</v>
      </c>
      <c r="AI66" s="288">
        <f t="shared" si="22"/>
        <v>0</v>
      </c>
      <c r="AJ66" s="288">
        <f t="shared" si="23"/>
        <v>0</v>
      </c>
      <c r="AK66" s="299">
        <f t="shared" si="24"/>
        <v>0</v>
      </c>
      <c r="AL66" s="288">
        <f t="shared" si="25"/>
        <v>0</v>
      </c>
      <c r="AM66" s="230" t="str">
        <f t="shared" si="26"/>
        <v>正常</v>
      </c>
      <c r="AN66" s="213"/>
      <c r="AO66" s="290">
        <f t="shared" si="4"/>
        <v>0</v>
      </c>
      <c r="AP66" s="299">
        <f t="shared" si="27"/>
        <v>0</v>
      </c>
      <c r="AQ66" s="298">
        <f t="shared" si="28"/>
        <v>0</v>
      </c>
      <c r="AR66" s="235" t="str">
        <f t="shared" si="43"/>
        <v>正常</v>
      </c>
    </row>
    <row r="67" spans="1:44" ht="45">
      <c r="A67" s="760" t="str">
        <f t="shared" si="30"/>
        <v>请填XX地区</v>
      </c>
      <c r="B67" s="760" t="str">
        <f t="shared" si="31"/>
        <v>请填XX项目</v>
      </c>
      <c r="C67" s="233">
        <v>2020702</v>
      </c>
      <c r="D67" s="234" t="s">
        <v>171</v>
      </c>
      <c r="E67" s="294"/>
      <c r="F67" s="294"/>
      <c r="G67" s="294"/>
      <c r="H67" s="294"/>
      <c r="I67" s="289">
        <f t="shared" si="7"/>
        <v>0</v>
      </c>
      <c r="J67" s="294"/>
      <c r="K67" s="294"/>
      <c r="L67" s="294"/>
      <c r="M67" s="294"/>
      <c r="N67" s="294"/>
      <c r="O67" s="294"/>
      <c r="P67" s="290">
        <f t="shared" si="9"/>
        <v>0</v>
      </c>
      <c r="Q67" s="81">
        <f t="shared" si="10"/>
        <v>0</v>
      </c>
      <c r="R67" s="298">
        <f t="shared" si="11"/>
        <v>0</v>
      </c>
      <c r="S67" s="230" t="str">
        <f t="shared" si="12"/>
        <v>正常</v>
      </c>
      <c r="T67" s="288">
        <f t="shared" si="13"/>
        <v>0</v>
      </c>
      <c r="U67" s="278"/>
      <c r="V67" s="288">
        <f t="shared" si="15"/>
        <v>0</v>
      </c>
      <c r="W67" s="294"/>
      <c r="X67" s="294"/>
      <c r="Y67" s="294"/>
      <c r="Z67" s="294"/>
      <c r="AA67" s="294"/>
      <c r="AB67" s="294"/>
      <c r="AC67" s="288">
        <f t="shared" si="16"/>
        <v>0</v>
      </c>
      <c r="AD67" s="299">
        <f t="shared" si="17"/>
        <v>0</v>
      </c>
      <c r="AE67" s="288">
        <f t="shared" si="18"/>
        <v>0</v>
      </c>
      <c r="AF67" s="230" t="str">
        <f t="shared" si="19"/>
        <v>正常</v>
      </c>
      <c r="AG67" s="288">
        <f t="shared" si="20"/>
        <v>0</v>
      </c>
      <c r="AH67" s="288">
        <f t="shared" si="21"/>
        <v>0</v>
      </c>
      <c r="AI67" s="288">
        <f t="shared" si="22"/>
        <v>0</v>
      </c>
      <c r="AJ67" s="288">
        <f t="shared" si="23"/>
        <v>0</v>
      </c>
      <c r="AK67" s="299">
        <f t="shared" si="24"/>
        <v>0</v>
      </c>
      <c r="AL67" s="288">
        <f t="shared" si="25"/>
        <v>0</v>
      </c>
      <c r="AM67" s="230" t="str">
        <f t="shared" si="26"/>
        <v>正常</v>
      </c>
      <c r="AN67" s="213"/>
      <c r="AO67" s="290">
        <f t="shared" si="4"/>
        <v>0</v>
      </c>
      <c r="AP67" s="299">
        <f t="shared" si="27"/>
        <v>0</v>
      </c>
      <c r="AQ67" s="298">
        <f t="shared" si="28"/>
        <v>0</v>
      </c>
      <c r="AR67" s="235" t="str">
        <f t="shared" si="43"/>
        <v>正常</v>
      </c>
    </row>
    <row r="68" spans="1:44" ht="45">
      <c r="A68" s="760" t="str">
        <f t="shared" si="30"/>
        <v>请填XX地区</v>
      </c>
      <c r="B68" s="760" t="str">
        <f t="shared" si="31"/>
        <v>请填XX项目</v>
      </c>
      <c r="C68" s="233">
        <v>2020703</v>
      </c>
      <c r="D68" s="234" t="s">
        <v>172</v>
      </c>
      <c r="E68" s="294"/>
      <c r="F68" s="294"/>
      <c r="G68" s="294"/>
      <c r="H68" s="294"/>
      <c r="I68" s="289">
        <f t="shared" si="7"/>
        <v>0</v>
      </c>
      <c r="J68" s="294"/>
      <c r="K68" s="294"/>
      <c r="L68" s="294"/>
      <c r="M68" s="294"/>
      <c r="N68" s="294"/>
      <c r="O68" s="294"/>
      <c r="P68" s="290">
        <f t="shared" si="9"/>
        <v>0</v>
      </c>
      <c r="Q68" s="81">
        <f t="shared" si="10"/>
        <v>0</v>
      </c>
      <c r="R68" s="298">
        <f t="shared" si="11"/>
        <v>0</v>
      </c>
      <c r="S68" s="230" t="str">
        <f t="shared" si="12"/>
        <v>正常</v>
      </c>
      <c r="T68" s="288">
        <f t="shared" si="13"/>
        <v>0</v>
      </c>
      <c r="U68" s="278"/>
      <c r="V68" s="288">
        <f t="shared" si="15"/>
        <v>0</v>
      </c>
      <c r="W68" s="294"/>
      <c r="X68" s="294"/>
      <c r="Y68" s="294"/>
      <c r="Z68" s="294"/>
      <c r="AA68" s="294"/>
      <c r="AB68" s="294"/>
      <c r="AC68" s="288">
        <f t="shared" si="16"/>
        <v>0</v>
      </c>
      <c r="AD68" s="299">
        <f t="shared" si="17"/>
        <v>0</v>
      </c>
      <c r="AE68" s="288">
        <f t="shared" si="18"/>
        <v>0</v>
      </c>
      <c r="AF68" s="230" t="str">
        <f t="shared" si="19"/>
        <v>正常</v>
      </c>
      <c r="AG68" s="288">
        <f t="shared" si="20"/>
        <v>0</v>
      </c>
      <c r="AH68" s="288">
        <f t="shared" si="21"/>
        <v>0</v>
      </c>
      <c r="AI68" s="288">
        <f t="shared" si="22"/>
        <v>0</v>
      </c>
      <c r="AJ68" s="288">
        <f t="shared" si="23"/>
        <v>0</v>
      </c>
      <c r="AK68" s="299">
        <f t="shared" si="24"/>
        <v>0</v>
      </c>
      <c r="AL68" s="288">
        <f t="shared" si="25"/>
        <v>0</v>
      </c>
      <c r="AM68" s="230" t="str">
        <f t="shared" si="26"/>
        <v>正常</v>
      </c>
      <c r="AN68" s="213"/>
      <c r="AO68" s="290">
        <f t="shared" si="4"/>
        <v>0</v>
      </c>
      <c r="AP68" s="299">
        <f t="shared" si="27"/>
        <v>0</v>
      </c>
      <c r="AQ68" s="298">
        <f t="shared" si="28"/>
        <v>0</v>
      </c>
      <c r="AR68" s="235" t="str">
        <f t="shared" si="43"/>
        <v>正常</v>
      </c>
    </row>
    <row r="69" spans="1:44" ht="45">
      <c r="A69" s="760" t="str">
        <f t="shared" si="30"/>
        <v>请填XX地区</v>
      </c>
      <c r="B69" s="760" t="str">
        <f t="shared" si="31"/>
        <v>请填XX项目</v>
      </c>
      <c r="C69" s="233">
        <v>2020704</v>
      </c>
      <c r="D69" s="234" t="s">
        <v>173</v>
      </c>
      <c r="E69" s="294"/>
      <c r="F69" s="294"/>
      <c r="G69" s="294"/>
      <c r="H69" s="294"/>
      <c r="I69" s="289">
        <f t="shared" si="7"/>
        <v>0</v>
      </c>
      <c r="J69" s="294"/>
      <c r="K69" s="294"/>
      <c r="L69" s="294"/>
      <c r="M69" s="294"/>
      <c r="N69" s="294"/>
      <c r="O69" s="294"/>
      <c r="P69" s="290">
        <f t="shared" si="9"/>
        <v>0</v>
      </c>
      <c r="Q69" s="81">
        <f t="shared" si="10"/>
        <v>0</v>
      </c>
      <c r="R69" s="298">
        <f t="shared" si="11"/>
        <v>0</v>
      </c>
      <c r="S69" s="230" t="str">
        <f t="shared" si="12"/>
        <v>正常</v>
      </c>
      <c r="T69" s="288">
        <f t="shared" si="13"/>
        <v>0</v>
      </c>
      <c r="U69" s="278"/>
      <c r="V69" s="288">
        <f t="shared" si="15"/>
        <v>0</v>
      </c>
      <c r="W69" s="294"/>
      <c r="X69" s="294"/>
      <c r="Y69" s="294"/>
      <c r="Z69" s="294"/>
      <c r="AA69" s="294"/>
      <c r="AB69" s="294"/>
      <c r="AC69" s="288">
        <f t="shared" si="16"/>
        <v>0</v>
      </c>
      <c r="AD69" s="299">
        <f t="shared" si="17"/>
        <v>0</v>
      </c>
      <c r="AE69" s="288">
        <f t="shared" si="18"/>
        <v>0</v>
      </c>
      <c r="AF69" s="230" t="str">
        <f t="shared" si="19"/>
        <v>正常</v>
      </c>
      <c r="AG69" s="288">
        <f t="shared" si="20"/>
        <v>0</v>
      </c>
      <c r="AH69" s="288">
        <f t="shared" si="21"/>
        <v>0</v>
      </c>
      <c r="AI69" s="288">
        <f t="shared" si="22"/>
        <v>0</v>
      </c>
      <c r="AJ69" s="288">
        <f t="shared" si="23"/>
        <v>0</v>
      </c>
      <c r="AK69" s="299">
        <f t="shared" si="24"/>
        <v>0</v>
      </c>
      <c r="AL69" s="288">
        <f t="shared" si="25"/>
        <v>0</v>
      </c>
      <c r="AM69" s="230" t="str">
        <f t="shared" si="26"/>
        <v>正常</v>
      </c>
      <c r="AN69" s="213"/>
      <c r="AO69" s="290">
        <f t="shared" si="4"/>
        <v>0</v>
      </c>
      <c r="AP69" s="299">
        <f t="shared" si="27"/>
        <v>0</v>
      </c>
      <c r="AQ69" s="298">
        <f t="shared" si="28"/>
        <v>0</v>
      </c>
      <c r="AR69" s="235" t="str">
        <f t="shared" si="43"/>
        <v>正常</v>
      </c>
    </row>
    <row r="70" spans="1:44" ht="45">
      <c r="A70" s="760" t="str">
        <f t="shared" si="30"/>
        <v>请填XX地区</v>
      </c>
      <c r="B70" s="760" t="str">
        <f t="shared" si="31"/>
        <v>请填XX项目</v>
      </c>
      <c r="C70" s="233">
        <v>2020705</v>
      </c>
      <c r="D70" s="234" t="s">
        <v>174</v>
      </c>
      <c r="E70" s="294"/>
      <c r="F70" s="294"/>
      <c r="G70" s="294"/>
      <c r="H70" s="294"/>
      <c r="I70" s="289">
        <f t="shared" si="7"/>
        <v>0</v>
      </c>
      <c r="J70" s="294"/>
      <c r="K70" s="294"/>
      <c r="L70" s="294"/>
      <c r="M70" s="294"/>
      <c r="N70" s="294"/>
      <c r="O70" s="294"/>
      <c r="P70" s="290">
        <f t="shared" si="9"/>
        <v>0</v>
      </c>
      <c r="Q70" s="81">
        <f t="shared" si="10"/>
        <v>0</v>
      </c>
      <c r="R70" s="298">
        <f t="shared" si="11"/>
        <v>0</v>
      </c>
      <c r="S70" s="230" t="str">
        <f t="shared" si="12"/>
        <v>正常</v>
      </c>
      <c r="T70" s="288">
        <f t="shared" si="13"/>
        <v>0</v>
      </c>
      <c r="U70" s="278"/>
      <c r="V70" s="288">
        <f t="shared" si="15"/>
        <v>0</v>
      </c>
      <c r="W70" s="294"/>
      <c r="X70" s="294"/>
      <c r="Y70" s="294"/>
      <c r="Z70" s="294"/>
      <c r="AA70" s="294"/>
      <c r="AB70" s="294"/>
      <c r="AC70" s="288">
        <f t="shared" si="16"/>
        <v>0</v>
      </c>
      <c r="AD70" s="299">
        <f t="shared" si="17"/>
        <v>0</v>
      </c>
      <c r="AE70" s="288">
        <f t="shared" si="18"/>
        <v>0</v>
      </c>
      <c r="AF70" s="230" t="str">
        <f t="shared" si="19"/>
        <v>正常</v>
      </c>
      <c r="AG70" s="288">
        <f t="shared" si="20"/>
        <v>0</v>
      </c>
      <c r="AH70" s="288">
        <f t="shared" si="21"/>
        <v>0</v>
      </c>
      <c r="AI70" s="288">
        <f t="shared" si="22"/>
        <v>0</v>
      </c>
      <c r="AJ70" s="288">
        <f t="shared" si="23"/>
        <v>0</v>
      </c>
      <c r="AK70" s="299">
        <f t="shared" si="24"/>
        <v>0</v>
      </c>
      <c r="AL70" s="288">
        <f t="shared" si="25"/>
        <v>0</v>
      </c>
      <c r="AM70" s="230" t="str">
        <f t="shared" si="26"/>
        <v>正常</v>
      </c>
      <c r="AN70" s="213"/>
      <c r="AO70" s="290">
        <f t="shared" si="4"/>
        <v>0</v>
      </c>
      <c r="AP70" s="299">
        <f t="shared" si="27"/>
        <v>0</v>
      </c>
      <c r="AQ70" s="298">
        <f t="shared" si="28"/>
        <v>0</v>
      </c>
      <c r="AR70" s="235" t="str">
        <f t="shared" si="43"/>
        <v>正常</v>
      </c>
    </row>
    <row r="71" spans="1:44" ht="45">
      <c r="A71" s="760" t="str">
        <f t="shared" si="30"/>
        <v>请填XX地区</v>
      </c>
      <c r="B71" s="760" t="str">
        <f t="shared" si="31"/>
        <v>请填XX项目</v>
      </c>
      <c r="C71" s="233">
        <v>20208</v>
      </c>
      <c r="D71" s="234" t="s">
        <v>175</v>
      </c>
      <c r="E71" s="294">
        <f>SUM(E72:E78)</f>
        <v>0</v>
      </c>
      <c r="F71" s="294">
        <f>SUM(F72:F78)</f>
        <v>0</v>
      </c>
      <c r="G71" s="294">
        <f t="shared" ref="G71:O71" si="56">SUM(G72:G78)</f>
        <v>0</v>
      </c>
      <c r="H71" s="294">
        <f t="shared" si="56"/>
        <v>0</v>
      </c>
      <c r="I71" s="289">
        <f t="shared" si="7"/>
        <v>0</v>
      </c>
      <c r="J71" s="294">
        <f t="shared" si="56"/>
        <v>0</v>
      </c>
      <c r="K71" s="294">
        <f t="shared" si="56"/>
        <v>0</v>
      </c>
      <c r="L71" s="294">
        <f t="shared" si="56"/>
        <v>0</v>
      </c>
      <c r="M71" s="294">
        <f t="shared" si="56"/>
        <v>0</v>
      </c>
      <c r="N71" s="294">
        <f t="shared" si="56"/>
        <v>0</v>
      </c>
      <c r="O71" s="294">
        <f t="shared" si="56"/>
        <v>0</v>
      </c>
      <c r="P71" s="290">
        <f t="shared" si="9"/>
        <v>0</v>
      </c>
      <c r="Q71" s="81">
        <f t="shared" si="10"/>
        <v>0</v>
      </c>
      <c r="R71" s="298">
        <f t="shared" si="11"/>
        <v>0</v>
      </c>
      <c r="S71" s="230" t="str">
        <f t="shared" si="12"/>
        <v>正常</v>
      </c>
      <c r="T71" s="288">
        <f t="shared" si="13"/>
        <v>0</v>
      </c>
      <c r="U71" s="278">
        <f t="shared" ref="U71" si="57">SUM(U72:U78)</f>
        <v>0</v>
      </c>
      <c r="V71" s="288">
        <f t="shared" si="15"/>
        <v>0</v>
      </c>
      <c r="W71" s="294">
        <f>SUM(W72:W78)</f>
        <v>0</v>
      </c>
      <c r="X71" s="294">
        <f t="shared" ref="X71:AB71" si="58">SUM(X72:X78)</f>
        <v>0</v>
      </c>
      <c r="Y71" s="294">
        <f t="shared" si="58"/>
        <v>0</v>
      </c>
      <c r="Z71" s="294">
        <f t="shared" si="58"/>
        <v>0</v>
      </c>
      <c r="AA71" s="294">
        <f t="shared" si="58"/>
        <v>0</v>
      </c>
      <c r="AB71" s="294">
        <f t="shared" si="58"/>
        <v>0</v>
      </c>
      <c r="AC71" s="288">
        <f t="shared" si="16"/>
        <v>0</v>
      </c>
      <c r="AD71" s="299">
        <f t="shared" si="17"/>
        <v>0</v>
      </c>
      <c r="AE71" s="288">
        <f t="shared" si="18"/>
        <v>0</v>
      </c>
      <c r="AF71" s="230" t="str">
        <f t="shared" si="19"/>
        <v>正常</v>
      </c>
      <c r="AG71" s="288">
        <f t="shared" si="20"/>
        <v>0</v>
      </c>
      <c r="AH71" s="288">
        <f t="shared" si="21"/>
        <v>0</v>
      </c>
      <c r="AI71" s="288">
        <f t="shared" si="22"/>
        <v>0</v>
      </c>
      <c r="AJ71" s="288">
        <f t="shared" si="23"/>
        <v>0</v>
      </c>
      <c r="AK71" s="299">
        <f t="shared" si="24"/>
        <v>0</v>
      </c>
      <c r="AL71" s="288">
        <f t="shared" si="25"/>
        <v>0</v>
      </c>
      <c r="AM71" s="230" t="str">
        <f t="shared" si="26"/>
        <v>正常</v>
      </c>
      <c r="AN71" s="213"/>
      <c r="AO71" s="290">
        <f t="shared" ref="AO71:AO134" si="59">E71+F71+P71+AC71</f>
        <v>0</v>
      </c>
      <c r="AP71" s="299">
        <f t="shared" si="27"/>
        <v>0</v>
      </c>
      <c r="AQ71" s="298">
        <f t="shared" si="28"/>
        <v>0</v>
      </c>
      <c r="AR71" s="235" t="str">
        <f t="shared" si="43"/>
        <v>正常</v>
      </c>
    </row>
    <row r="72" spans="1:44" ht="45">
      <c r="A72" s="760" t="str">
        <f t="shared" si="30"/>
        <v>请填XX地区</v>
      </c>
      <c r="B72" s="760" t="str">
        <f t="shared" si="31"/>
        <v>请填XX项目</v>
      </c>
      <c r="C72" s="233">
        <v>2020801</v>
      </c>
      <c r="D72" s="234" t="s">
        <v>471</v>
      </c>
      <c r="E72" s="294"/>
      <c r="F72" s="294"/>
      <c r="G72" s="294"/>
      <c r="H72" s="294"/>
      <c r="I72" s="289">
        <f t="shared" ref="I72:I135" si="60">G72+H72</f>
        <v>0</v>
      </c>
      <c r="J72" s="294"/>
      <c r="K72" s="294"/>
      <c r="L72" s="294"/>
      <c r="M72" s="294"/>
      <c r="N72" s="294"/>
      <c r="O72" s="294"/>
      <c r="P72" s="290">
        <f t="shared" ref="P72:P135" si="61">SUM(J72:O72)</f>
        <v>0</v>
      </c>
      <c r="Q72" s="81">
        <f t="shared" ref="Q72:Q135" si="62">IF(I72=0,IF(P72&gt;0,100%,IF(P72&lt;0,-100%,0)),IF(I72&lt;0,IF(P72&gt;0,100%,-P72/I72),P72/I72))</f>
        <v>0</v>
      </c>
      <c r="R72" s="298">
        <f t="shared" ref="R72:R135" si="63">I72-P72</f>
        <v>0</v>
      </c>
      <c r="S72" s="230" t="str">
        <f t="shared" ref="S72:S135" si="64">IF(I72=0,IF(P72=0,"正常","调整预算"), IF(Q72&lt;80%,"正常",IF(Q72&lt;100%,"预警","停止付款")))</f>
        <v>正常</v>
      </c>
      <c r="T72" s="288">
        <f t="shared" ref="T72:T135" si="65">R72</f>
        <v>0</v>
      </c>
      <c r="U72" s="278"/>
      <c r="V72" s="288">
        <f t="shared" ref="V72:V135" si="66">T72+U72</f>
        <v>0</v>
      </c>
      <c r="W72" s="294"/>
      <c r="X72" s="294"/>
      <c r="Y72" s="294"/>
      <c r="Z72" s="294"/>
      <c r="AA72" s="294"/>
      <c r="AB72" s="294"/>
      <c r="AC72" s="288">
        <f t="shared" ref="AC72:AC135" si="67">SUM(W72:AB72)</f>
        <v>0</v>
      </c>
      <c r="AD72" s="299">
        <f t="shared" ref="AD72:AD135" si="68">IF(V72=0,IF(AC72&gt;0,100%,IF(AC72&lt;0,-100%,0)),IF(V72&lt;0,IF(AC72&gt;0,100%,-AC72/V72),AC72/V72))</f>
        <v>0</v>
      </c>
      <c r="AE72" s="288">
        <f t="shared" ref="AE72:AE135" si="69">V72-AC72</f>
        <v>0</v>
      </c>
      <c r="AF72" s="230" t="str">
        <f t="shared" ref="AF72:AF135" si="70">IF(V72=0,IF(AC72=0,"正常","调整预算"), IF(AD72&lt;80%,"正常",IF(AD72&lt;100%,"预警","停止付款")))</f>
        <v>正常</v>
      </c>
      <c r="AG72" s="288">
        <f t="shared" ref="AG72:AG135" si="71">G72</f>
        <v>0</v>
      </c>
      <c r="AH72" s="288">
        <f t="shared" ref="AH72:AH135" si="72">H72+U72</f>
        <v>0</v>
      </c>
      <c r="AI72" s="288">
        <f t="shared" ref="AI72:AI135" si="73">AG72+AH72</f>
        <v>0</v>
      </c>
      <c r="AJ72" s="288">
        <f t="shared" ref="AJ72:AJ135" si="74">P72+AC72</f>
        <v>0</v>
      </c>
      <c r="AK72" s="299">
        <f t="shared" ref="AK72:AK135" si="75">IF(AI72=0,IF(AJ72&gt;0,100%,IF(AJ72&lt;0,-100%,0)),IF(AI72&lt;0,IF(AJ72&gt;0,100%,-AJ72/AI72),AJ72/AI72))</f>
        <v>0</v>
      </c>
      <c r="AL72" s="288">
        <f t="shared" ref="AL72:AL135" si="76">AI72-AJ72</f>
        <v>0</v>
      </c>
      <c r="AM72" s="230" t="str">
        <f t="shared" ref="AM72:AM135" si="77">IF(AI72=0,IF(AJ72=0,"正常","调整预算"), IF(AK72&lt;80%,"正常",IF(AK72&lt;100%,"预警","停止付款")))</f>
        <v>正常</v>
      </c>
      <c r="AN72" s="213"/>
      <c r="AO72" s="290">
        <f t="shared" si="59"/>
        <v>0</v>
      </c>
      <c r="AP72" s="299">
        <f t="shared" ref="AP72:AP134" si="78">IF(AN72=0,IF(AO72&gt;0,100%,IF(AO72&lt;0,-100%,0)),IF(AN72&lt;0,IF(AO72&gt;0,100%,-AO72/AN72),AO72/AN72))</f>
        <v>0</v>
      </c>
      <c r="AQ72" s="298">
        <f t="shared" si="28"/>
        <v>0</v>
      </c>
      <c r="AR72" s="235" t="str">
        <f t="shared" si="43"/>
        <v>正常</v>
      </c>
    </row>
    <row r="73" spans="1:44" ht="45">
      <c r="A73" s="760" t="str">
        <f t="shared" ref="A73:A135" si="79">A72</f>
        <v>请填XX地区</v>
      </c>
      <c r="B73" s="760" t="str">
        <f t="shared" ref="B73:B135" si="80">B72</f>
        <v>请填XX项目</v>
      </c>
      <c r="C73" s="233">
        <v>2020802</v>
      </c>
      <c r="D73" s="234" t="s">
        <v>176</v>
      </c>
      <c r="E73" s="294"/>
      <c r="F73" s="294"/>
      <c r="G73" s="294"/>
      <c r="H73" s="294"/>
      <c r="I73" s="289">
        <f t="shared" si="60"/>
        <v>0</v>
      </c>
      <c r="J73" s="294"/>
      <c r="K73" s="294"/>
      <c r="L73" s="294"/>
      <c r="M73" s="294"/>
      <c r="N73" s="294"/>
      <c r="O73" s="294"/>
      <c r="P73" s="290">
        <f t="shared" si="61"/>
        <v>0</v>
      </c>
      <c r="Q73" s="81">
        <f t="shared" si="62"/>
        <v>0</v>
      </c>
      <c r="R73" s="298">
        <f t="shared" si="63"/>
        <v>0</v>
      </c>
      <c r="S73" s="230" t="str">
        <f t="shared" si="64"/>
        <v>正常</v>
      </c>
      <c r="T73" s="288">
        <f t="shared" si="65"/>
        <v>0</v>
      </c>
      <c r="U73" s="278"/>
      <c r="V73" s="288">
        <f t="shared" si="66"/>
        <v>0</v>
      </c>
      <c r="W73" s="294"/>
      <c r="X73" s="294"/>
      <c r="Y73" s="294"/>
      <c r="Z73" s="294"/>
      <c r="AA73" s="294"/>
      <c r="AB73" s="294"/>
      <c r="AC73" s="288">
        <f t="shared" si="67"/>
        <v>0</v>
      </c>
      <c r="AD73" s="299">
        <f t="shared" si="68"/>
        <v>0</v>
      </c>
      <c r="AE73" s="288">
        <f t="shared" si="69"/>
        <v>0</v>
      </c>
      <c r="AF73" s="230" t="str">
        <f t="shared" si="70"/>
        <v>正常</v>
      </c>
      <c r="AG73" s="288">
        <f t="shared" si="71"/>
        <v>0</v>
      </c>
      <c r="AH73" s="288">
        <f t="shared" si="72"/>
        <v>0</v>
      </c>
      <c r="AI73" s="288">
        <f t="shared" si="73"/>
        <v>0</v>
      </c>
      <c r="AJ73" s="288">
        <f t="shared" si="74"/>
        <v>0</v>
      </c>
      <c r="AK73" s="299">
        <f t="shared" si="75"/>
        <v>0</v>
      </c>
      <c r="AL73" s="288">
        <f t="shared" si="76"/>
        <v>0</v>
      </c>
      <c r="AM73" s="230" t="str">
        <f t="shared" si="77"/>
        <v>正常</v>
      </c>
      <c r="AN73" s="213"/>
      <c r="AO73" s="290">
        <f t="shared" si="59"/>
        <v>0</v>
      </c>
      <c r="AP73" s="299">
        <f t="shared" si="78"/>
        <v>0</v>
      </c>
      <c r="AQ73" s="298">
        <f t="shared" si="28"/>
        <v>0</v>
      </c>
      <c r="AR73" s="235" t="str">
        <f t="shared" si="43"/>
        <v>正常</v>
      </c>
    </row>
    <row r="74" spans="1:44" ht="45">
      <c r="A74" s="760" t="str">
        <f t="shared" si="79"/>
        <v>请填XX地区</v>
      </c>
      <c r="B74" s="760" t="str">
        <f t="shared" si="80"/>
        <v>请填XX项目</v>
      </c>
      <c r="C74" s="233">
        <v>2020803</v>
      </c>
      <c r="D74" s="234" t="s">
        <v>177</v>
      </c>
      <c r="E74" s="294"/>
      <c r="F74" s="294"/>
      <c r="G74" s="294"/>
      <c r="H74" s="294"/>
      <c r="I74" s="289">
        <f t="shared" si="60"/>
        <v>0</v>
      </c>
      <c r="J74" s="294"/>
      <c r="K74" s="294"/>
      <c r="L74" s="294"/>
      <c r="M74" s="294"/>
      <c r="N74" s="294"/>
      <c r="O74" s="294"/>
      <c r="P74" s="290">
        <f t="shared" si="61"/>
        <v>0</v>
      </c>
      <c r="Q74" s="81">
        <f t="shared" si="62"/>
        <v>0</v>
      </c>
      <c r="R74" s="298">
        <f t="shared" si="63"/>
        <v>0</v>
      </c>
      <c r="S74" s="230" t="str">
        <f t="shared" si="64"/>
        <v>正常</v>
      </c>
      <c r="T74" s="288">
        <f t="shared" si="65"/>
        <v>0</v>
      </c>
      <c r="U74" s="278"/>
      <c r="V74" s="288">
        <f t="shared" si="66"/>
        <v>0</v>
      </c>
      <c r="W74" s="294"/>
      <c r="X74" s="294"/>
      <c r="Y74" s="294"/>
      <c r="Z74" s="294"/>
      <c r="AA74" s="294"/>
      <c r="AB74" s="294"/>
      <c r="AC74" s="288">
        <f t="shared" si="67"/>
        <v>0</v>
      </c>
      <c r="AD74" s="299">
        <f t="shared" si="68"/>
        <v>0</v>
      </c>
      <c r="AE74" s="288">
        <f t="shared" si="69"/>
        <v>0</v>
      </c>
      <c r="AF74" s="230" t="str">
        <f t="shared" si="70"/>
        <v>正常</v>
      </c>
      <c r="AG74" s="288">
        <f t="shared" si="71"/>
        <v>0</v>
      </c>
      <c r="AH74" s="288">
        <f t="shared" si="72"/>
        <v>0</v>
      </c>
      <c r="AI74" s="288">
        <f t="shared" si="73"/>
        <v>0</v>
      </c>
      <c r="AJ74" s="288">
        <f t="shared" si="74"/>
        <v>0</v>
      </c>
      <c r="AK74" s="299">
        <f t="shared" si="75"/>
        <v>0</v>
      </c>
      <c r="AL74" s="288">
        <f t="shared" si="76"/>
        <v>0</v>
      </c>
      <c r="AM74" s="230" t="str">
        <f t="shared" si="77"/>
        <v>正常</v>
      </c>
      <c r="AN74" s="213"/>
      <c r="AO74" s="290">
        <f t="shared" si="59"/>
        <v>0</v>
      </c>
      <c r="AP74" s="299">
        <f t="shared" si="78"/>
        <v>0</v>
      </c>
      <c r="AQ74" s="298">
        <f t="shared" si="28"/>
        <v>0</v>
      </c>
      <c r="AR74" s="235" t="str">
        <f t="shared" si="43"/>
        <v>正常</v>
      </c>
    </row>
    <row r="75" spans="1:44" ht="45">
      <c r="A75" s="760" t="str">
        <f t="shared" si="79"/>
        <v>请填XX地区</v>
      </c>
      <c r="B75" s="760" t="str">
        <f t="shared" si="80"/>
        <v>请填XX项目</v>
      </c>
      <c r="C75" s="233">
        <v>2020804</v>
      </c>
      <c r="D75" s="234" t="s">
        <v>178</v>
      </c>
      <c r="E75" s="294"/>
      <c r="F75" s="294"/>
      <c r="G75" s="294"/>
      <c r="H75" s="294"/>
      <c r="I75" s="289">
        <f t="shared" si="60"/>
        <v>0</v>
      </c>
      <c r="J75" s="294"/>
      <c r="K75" s="294"/>
      <c r="L75" s="294"/>
      <c r="M75" s="294"/>
      <c r="N75" s="294"/>
      <c r="O75" s="294"/>
      <c r="P75" s="290">
        <f t="shared" si="61"/>
        <v>0</v>
      </c>
      <c r="Q75" s="81">
        <f t="shared" si="62"/>
        <v>0</v>
      </c>
      <c r="R75" s="298">
        <f t="shared" si="63"/>
        <v>0</v>
      </c>
      <c r="S75" s="230" t="str">
        <f t="shared" si="64"/>
        <v>正常</v>
      </c>
      <c r="T75" s="288">
        <f t="shared" si="65"/>
        <v>0</v>
      </c>
      <c r="U75" s="278"/>
      <c r="V75" s="288">
        <f t="shared" si="66"/>
        <v>0</v>
      </c>
      <c r="W75" s="294"/>
      <c r="X75" s="294"/>
      <c r="Y75" s="294"/>
      <c r="Z75" s="294"/>
      <c r="AA75" s="294"/>
      <c r="AB75" s="294"/>
      <c r="AC75" s="288">
        <f t="shared" si="67"/>
        <v>0</v>
      </c>
      <c r="AD75" s="299">
        <f t="shared" si="68"/>
        <v>0</v>
      </c>
      <c r="AE75" s="288">
        <f t="shared" si="69"/>
        <v>0</v>
      </c>
      <c r="AF75" s="230" t="str">
        <f t="shared" si="70"/>
        <v>正常</v>
      </c>
      <c r="AG75" s="288">
        <f t="shared" si="71"/>
        <v>0</v>
      </c>
      <c r="AH75" s="288">
        <f t="shared" si="72"/>
        <v>0</v>
      </c>
      <c r="AI75" s="288">
        <f t="shared" si="73"/>
        <v>0</v>
      </c>
      <c r="AJ75" s="288">
        <f t="shared" si="74"/>
        <v>0</v>
      </c>
      <c r="AK75" s="299">
        <f t="shared" si="75"/>
        <v>0</v>
      </c>
      <c r="AL75" s="288">
        <f t="shared" si="76"/>
        <v>0</v>
      </c>
      <c r="AM75" s="230" t="str">
        <f t="shared" si="77"/>
        <v>正常</v>
      </c>
      <c r="AN75" s="213"/>
      <c r="AO75" s="290">
        <f t="shared" si="59"/>
        <v>0</v>
      </c>
      <c r="AP75" s="299">
        <f t="shared" si="78"/>
        <v>0</v>
      </c>
      <c r="AQ75" s="298">
        <f t="shared" si="28"/>
        <v>0</v>
      </c>
      <c r="AR75" s="235" t="str">
        <f t="shared" si="43"/>
        <v>正常</v>
      </c>
    </row>
    <row r="76" spans="1:44" ht="45">
      <c r="A76" s="760" t="str">
        <f t="shared" si="79"/>
        <v>请填XX地区</v>
      </c>
      <c r="B76" s="760" t="str">
        <f t="shared" si="80"/>
        <v>请填XX项目</v>
      </c>
      <c r="C76" s="233">
        <v>2020805</v>
      </c>
      <c r="D76" s="234" t="s">
        <v>179</v>
      </c>
      <c r="E76" s="294"/>
      <c r="F76" s="294"/>
      <c r="G76" s="294"/>
      <c r="H76" s="294"/>
      <c r="I76" s="289">
        <f t="shared" si="60"/>
        <v>0</v>
      </c>
      <c r="J76" s="294"/>
      <c r="K76" s="294"/>
      <c r="L76" s="294"/>
      <c r="M76" s="294"/>
      <c r="N76" s="294"/>
      <c r="O76" s="294"/>
      <c r="P76" s="290">
        <f t="shared" si="61"/>
        <v>0</v>
      </c>
      <c r="Q76" s="81">
        <f t="shared" si="62"/>
        <v>0</v>
      </c>
      <c r="R76" s="298">
        <f t="shared" si="63"/>
        <v>0</v>
      </c>
      <c r="S76" s="230" t="str">
        <f t="shared" si="64"/>
        <v>正常</v>
      </c>
      <c r="T76" s="288">
        <f t="shared" si="65"/>
        <v>0</v>
      </c>
      <c r="U76" s="278"/>
      <c r="V76" s="288">
        <f t="shared" si="66"/>
        <v>0</v>
      </c>
      <c r="W76" s="294"/>
      <c r="X76" s="294"/>
      <c r="Y76" s="294"/>
      <c r="Z76" s="294"/>
      <c r="AA76" s="294"/>
      <c r="AB76" s="294"/>
      <c r="AC76" s="288">
        <f t="shared" si="67"/>
        <v>0</v>
      </c>
      <c r="AD76" s="299">
        <f t="shared" si="68"/>
        <v>0</v>
      </c>
      <c r="AE76" s="288">
        <f t="shared" si="69"/>
        <v>0</v>
      </c>
      <c r="AF76" s="230" t="str">
        <f t="shared" si="70"/>
        <v>正常</v>
      </c>
      <c r="AG76" s="288">
        <f t="shared" si="71"/>
        <v>0</v>
      </c>
      <c r="AH76" s="288">
        <f t="shared" si="72"/>
        <v>0</v>
      </c>
      <c r="AI76" s="288">
        <f t="shared" si="73"/>
        <v>0</v>
      </c>
      <c r="AJ76" s="288">
        <f t="shared" si="74"/>
        <v>0</v>
      </c>
      <c r="AK76" s="299">
        <f t="shared" si="75"/>
        <v>0</v>
      </c>
      <c r="AL76" s="288">
        <f t="shared" si="76"/>
        <v>0</v>
      </c>
      <c r="AM76" s="230" t="str">
        <f t="shared" si="77"/>
        <v>正常</v>
      </c>
      <c r="AN76" s="213"/>
      <c r="AO76" s="290">
        <f t="shared" si="59"/>
        <v>0</v>
      </c>
      <c r="AP76" s="299">
        <f t="shared" si="78"/>
        <v>0</v>
      </c>
      <c r="AQ76" s="298">
        <f t="shared" si="28"/>
        <v>0</v>
      </c>
      <c r="AR76" s="235" t="str">
        <f t="shared" si="43"/>
        <v>正常</v>
      </c>
    </row>
    <row r="77" spans="1:44" ht="45">
      <c r="A77" s="760" t="str">
        <f t="shared" si="79"/>
        <v>请填XX地区</v>
      </c>
      <c r="B77" s="760" t="str">
        <f t="shared" si="80"/>
        <v>请填XX项目</v>
      </c>
      <c r="C77" s="233">
        <v>2020806</v>
      </c>
      <c r="D77" s="234" t="s">
        <v>180</v>
      </c>
      <c r="E77" s="294"/>
      <c r="F77" s="294"/>
      <c r="G77" s="294"/>
      <c r="H77" s="294"/>
      <c r="I77" s="289">
        <f t="shared" si="60"/>
        <v>0</v>
      </c>
      <c r="J77" s="294"/>
      <c r="K77" s="294"/>
      <c r="L77" s="294"/>
      <c r="M77" s="294"/>
      <c r="N77" s="294"/>
      <c r="O77" s="294"/>
      <c r="P77" s="290">
        <f t="shared" si="61"/>
        <v>0</v>
      </c>
      <c r="Q77" s="81">
        <f t="shared" si="62"/>
        <v>0</v>
      </c>
      <c r="R77" s="298">
        <f t="shared" si="63"/>
        <v>0</v>
      </c>
      <c r="S77" s="230" t="str">
        <f t="shared" si="64"/>
        <v>正常</v>
      </c>
      <c r="T77" s="288">
        <f t="shared" si="65"/>
        <v>0</v>
      </c>
      <c r="U77" s="278"/>
      <c r="V77" s="288">
        <f t="shared" si="66"/>
        <v>0</v>
      </c>
      <c r="W77" s="294"/>
      <c r="X77" s="294"/>
      <c r="Y77" s="294"/>
      <c r="Z77" s="294"/>
      <c r="AA77" s="294"/>
      <c r="AB77" s="294"/>
      <c r="AC77" s="288">
        <f t="shared" si="67"/>
        <v>0</v>
      </c>
      <c r="AD77" s="299">
        <f t="shared" si="68"/>
        <v>0</v>
      </c>
      <c r="AE77" s="288">
        <f t="shared" si="69"/>
        <v>0</v>
      </c>
      <c r="AF77" s="230" t="str">
        <f t="shared" si="70"/>
        <v>正常</v>
      </c>
      <c r="AG77" s="288">
        <f t="shared" si="71"/>
        <v>0</v>
      </c>
      <c r="AH77" s="288">
        <f t="shared" si="72"/>
        <v>0</v>
      </c>
      <c r="AI77" s="288">
        <f t="shared" si="73"/>
        <v>0</v>
      </c>
      <c r="AJ77" s="288">
        <f t="shared" si="74"/>
        <v>0</v>
      </c>
      <c r="AK77" s="299">
        <f t="shared" si="75"/>
        <v>0</v>
      </c>
      <c r="AL77" s="288">
        <f t="shared" si="76"/>
        <v>0</v>
      </c>
      <c r="AM77" s="230" t="str">
        <f t="shared" si="77"/>
        <v>正常</v>
      </c>
      <c r="AN77" s="213"/>
      <c r="AO77" s="290">
        <f t="shared" si="59"/>
        <v>0</v>
      </c>
      <c r="AP77" s="299">
        <f t="shared" si="78"/>
        <v>0</v>
      </c>
      <c r="AQ77" s="298">
        <f t="shared" si="28"/>
        <v>0</v>
      </c>
      <c r="AR77" s="235" t="str">
        <f t="shared" si="43"/>
        <v>正常</v>
      </c>
    </row>
    <row r="78" spans="1:44" ht="45">
      <c r="A78" s="760" t="str">
        <f t="shared" si="79"/>
        <v>请填XX地区</v>
      </c>
      <c r="B78" s="760" t="str">
        <f t="shared" si="80"/>
        <v>请填XX项目</v>
      </c>
      <c r="C78" s="233">
        <v>2020807</v>
      </c>
      <c r="D78" s="234" t="s">
        <v>181</v>
      </c>
      <c r="E78" s="294"/>
      <c r="F78" s="294"/>
      <c r="G78" s="294"/>
      <c r="H78" s="294"/>
      <c r="I78" s="289">
        <f t="shared" si="60"/>
        <v>0</v>
      </c>
      <c r="J78" s="294"/>
      <c r="K78" s="294"/>
      <c r="L78" s="294"/>
      <c r="M78" s="294"/>
      <c r="N78" s="294"/>
      <c r="O78" s="294"/>
      <c r="P78" s="290">
        <f t="shared" si="61"/>
        <v>0</v>
      </c>
      <c r="Q78" s="81">
        <f t="shared" si="62"/>
        <v>0</v>
      </c>
      <c r="R78" s="298">
        <f t="shared" si="63"/>
        <v>0</v>
      </c>
      <c r="S78" s="230" t="str">
        <f t="shared" si="64"/>
        <v>正常</v>
      </c>
      <c r="T78" s="288">
        <f t="shared" si="65"/>
        <v>0</v>
      </c>
      <c r="U78" s="278"/>
      <c r="V78" s="288">
        <f t="shared" si="66"/>
        <v>0</v>
      </c>
      <c r="W78" s="294"/>
      <c r="X78" s="294"/>
      <c r="Y78" s="294"/>
      <c r="Z78" s="294"/>
      <c r="AA78" s="294"/>
      <c r="AB78" s="294"/>
      <c r="AC78" s="288">
        <f t="shared" si="67"/>
        <v>0</v>
      </c>
      <c r="AD78" s="299">
        <f t="shared" si="68"/>
        <v>0</v>
      </c>
      <c r="AE78" s="288">
        <f t="shared" si="69"/>
        <v>0</v>
      </c>
      <c r="AF78" s="230" t="str">
        <f t="shared" si="70"/>
        <v>正常</v>
      </c>
      <c r="AG78" s="288">
        <f t="shared" si="71"/>
        <v>0</v>
      </c>
      <c r="AH78" s="288">
        <f t="shared" si="72"/>
        <v>0</v>
      </c>
      <c r="AI78" s="288">
        <f t="shared" si="73"/>
        <v>0</v>
      </c>
      <c r="AJ78" s="288">
        <f t="shared" si="74"/>
        <v>0</v>
      </c>
      <c r="AK78" s="299">
        <f t="shared" si="75"/>
        <v>0</v>
      </c>
      <c r="AL78" s="288">
        <f t="shared" si="76"/>
        <v>0</v>
      </c>
      <c r="AM78" s="230" t="str">
        <f t="shared" si="77"/>
        <v>正常</v>
      </c>
      <c r="AN78" s="213"/>
      <c r="AO78" s="290">
        <f t="shared" si="59"/>
        <v>0</v>
      </c>
      <c r="AP78" s="299">
        <f t="shared" si="78"/>
        <v>0</v>
      </c>
      <c r="AQ78" s="298">
        <f t="shared" si="28"/>
        <v>0</v>
      </c>
      <c r="AR78" s="235" t="str">
        <f t="shared" si="43"/>
        <v>正常</v>
      </c>
    </row>
    <row r="79" spans="1:44" ht="45">
      <c r="A79" s="760" t="str">
        <f t="shared" si="79"/>
        <v>请填XX地区</v>
      </c>
      <c r="B79" s="760" t="str">
        <f t="shared" si="80"/>
        <v>请填XX项目</v>
      </c>
      <c r="C79" s="233">
        <v>20209</v>
      </c>
      <c r="D79" s="234" t="s">
        <v>182</v>
      </c>
      <c r="E79" s="294">
        <f>SUM(E80:E82)</f>
        <v>0</v>
      </c>
      <c r="F79" s="294">
        <f>SUM(F80:F82)</f>
        <v>0</v>
      </c>
      <c r="G79" s="294">
        <f t="shared" ref="G79:O79" si="81">SUM(G80:G82)</f>
        <v>0</v>
      </c>
      <c r="H79" s="294">
        <f t="shared" si="81"/>
        <v>0</v>
      </c>
      <c r="I79" s="289">
        <f t="shared" si="60"/>
        <v>0</v>
      </c>
      <c r="J79" s="294">
        <f t="shared" si="81"/>
        <v>0</v>
      </c>
      <c r="K79" s="294">
        <f t="shared" si="81"/>
        <v>0</v>
      </c>
      <c r="L79" s="294">
        <f t="shared" si="81"/>
        <v>0</v>
      </c>
      <c r="M79" s="294">
        <f t="shared" si="81"/>
        <v>0</v>
      </c>
      <c r="N79" s="294">
        <f t="shared" si="81"/>
        <v>0</v>
      </c>
      <c r="O79" s="294">
        <f t="shared" si="81"/>
        <v>0</v>
      </c>
      <c r="P79" s="290">
        <f t="shared" si="61"/>
        <v>0</v>
      </c>
      <c r="Q79" s="81">
        <f t="shared" si="62"/>
        <v>0</v>
      </c>
      <c r="R79" s="298">
        <f t="shared" si="63"/>
        <v>0</v>
      </c>
      <c r="S79" s="230" t="str">
        <f t="shared" si="64"/>
        <v>正常</v>
      </c>
      <c r="T79" s="288">
        <f t="shared" si="65"/>
        <v>0</v>
      </c>
      <c r="U79" s="278">
        <f t="shared" ref="U79" si="82">SUM(U80:U82)</f>
        <v>0</v>
      </c>
      <c r="V79" s="288">
        <f t="shared" si="66"/>
        <v>0</v>
      </c>
      <c r="W79" s="294">
        <f>SUM(W80:W82)</f>
        <v>0</v>
      </c>
      <c r="X79" s="294">
        <f t="shared" ref="X79:AB79" si="83">SUM(X80:X82)</f>
        <v>0</v>
      </c>
      <c r="Y79" s="294">
        <f t="shared" si="83"/>
        <v>0</v>
      </c>
      <c r="Z79" s="294">
        <f t="shared" si="83"/>
        <v>0</v>
      </c>
      <c r="AA79" s="294">
        <f t="shared" si="83"/>
        <v>0</v>
      </c>
      <c r="AB79" s="294">
        <f t="shared" si="83"/>
        <v>0</v>
      </c>
      <c r="AC79" s="288">
        <f t="shared" si="67"/>
        <v>0</v>
      </c>
      <c r="AD79" s="299">
        <f t="shared" si="68"/>
        <v>0</v>
      </c>
      <c r="AE79" s="288">
        <f t="shared" si="69"/>
        <v>0</v>
      </c>
      <c r="AF79" s="230" t="str">
        <f t="shared" si="70"/>
        <v>正常</v>
      </c>
      <c r="AG79" s="288">
        <f t="shared" si="71"/>
        <v>0</v>
      </c>
      <c r="AH79" s="288">
        <f t="shared" si="72"/>
        <v>0</v>
      </c>
      <c r="AI79" s="288">
        <f t="shared" si="73"/>
        <v>0</v>
      </c>
      <c r="AJ79" s="288">
        <f t="shared" si="74"/>
        <v>0</v>
      </c>
      <c r="AK79" s="299">
        <f t="shared" si="75"/>
        <v>0</v>
      </c>
      <c r="AL79" s="288">
        <f t="shared" si="76"/>
        <v>0</v>
      </c>
      <c r="AM79" s="230" t="str">
        <f t="shared" si="77"/>
        <v>正常</v>
      </c>
      <c r="AN79" s="213"/>
      <c r="AO79" s="290">
        <f t="shared" si="59"/>
        <v>0</v>
      </c>
      <c r="AP79" s="299">
        <f t="shared" si="78"/>
        <v>0</v>
      </c>
      <c r="AQ79" s="298">
        <f t="shared" si="28"/>
        <v>0</v>
      </c>
      <c r="AR79" s="235" t="str">
        <f t="shared" si="43"/>
        <v>正常</v>
      </c>
    </row>
    <row r="80" spans="1:44" ht="45">
      <c r="A80" s="760" t="str">
        <f t="shared" si="79"/>
        <v>请填XX地区</v>
      </c>
      <c r="B80" s="760" t="str">
        <f t="shared" si="80"/>
        <v>请填XX项目</v>
      </c>
      <c r="C80" s="233">
        <v>2020901</v>
      </c>
      <c r="D80" s="234" t="s">
        <v>183</v>
      </c>
      <c r="E80" s="294"/>
      <c r="F80" s="294"/>
      <c r="G80" s="294"/>
      <c r="H80" s="294"/>
      <c r="I80" s="289">
        <f t="shared" si="60"/>
        <v>0</v>
      </c>
      <c r="J80" s="294"/>
      <c r="K80" s="294"/>
      <c r="L80" s="294"/>
      <c r="M80" s="294"/>
      <c r="N80" s="294"/>
      <c r="O80" s="294"/>
      <c r="P80" s="290">
        <f t="shared" si="61"/>
        <v>0</v>
      </c>
      <c r="Q80" s="81">
        <f t="shared" si="62"/>
        <v>0</v>
      </c>
      <c r="R80" s="298">
        <f t="shared" si="63"/>
        <v>0</v>
      </c>
      <c r="S80" s="230" t="str">
        <f t="shared" si="64"/>
        <v>正常</v>
      </c>
      <c r="T80" s="288">
        <f t="shared" si="65"/>
        <v>0</v>
      </c>
      <c r="U80" s="278"/>
      <c r="V80" s="288">
        <f t="shared" si="66"/>
        <v>0</v>
      </c>
      <c r="W80" s="294"/>
      <c r="X80" s="294"/>
      <c r="Y80" s="294"/>
      <c r="Z80" s="294"/>
      <c r="AA80" s="294"/>
      <c r="AB80" s="294"/>
      <c r="AC80" s="288">
        <f t="shared" si="67"/>
        <v>0</v>
      </c>
      <c r="AD80" s="299">
        <f t="shared" si="68"/>
        <v>0</v>
      </c>
      <c r="AE80" s="288">
        <f t="shared" si="69"/>
        <v>0</v>
      </c>
      <c r="AF80" s="230" t="str">
        <f t="shared" si="70"/>
        <v>正常</v>
      </c>
      <c r="AG80" s="288">
        <f t="shared" si="71"/>
        <v>0</v>
      </c>
      <c r="AH80" s="288">
        <f t="shared" si="72"/>
        <v>0</v>
      </c>
      <c r="AI80" s="288">
        <f t="shared" si="73"/>
        <v>0</v>
      </c>
      <c r="AJ80" s="288">
        <f t="shared" si="74"/>
        <v>0</v>
      </c>
      <c r="AK80" s="299">
        <f t="shared" si="75"/>
        <v>0</v>
      </c>
      <c r="AL80" s="288">
        <f t="shared" si="76"/>
        <v>0</v>
      </c>
      <c r="AM80" s="230" t="str">
        <f t="shared" si="77"/>
        <v>正常</v>
      </c>
      <c r="AN80" s="213"/>
      <c r="AO80" s="290">
        <f t="shared" si="59"/>
        <v>0</v>
      </c>
      <c r="AP80" s="299">
        <f t="shared" si="78"/>
        <v>0</v>
      </c>
      <c r="AQ80" s="298">
        <f t="shared" si="28"/>
        <v>0</v>
      </c>
      <c r="AR80" s="235" t="str">
        <f t="shared" si="43"/>
        <v>正常</v>
      </c>
    </row>
    <row r="81" spans="1:44" ht="45">
      <c r="A81" s="760" t="str">
        <f t="shared" si="79"/>
        <v>请填XX地区</v>
      </c>
      <c r="B81" s="760" t="str">
        <f t="shared" si="80"/>
        <v>请填XX项目</v>
      </c>
      <c r="C81" s="233">
        <v>2020902</v>
      </c>
      <c r="D81" s="234" t="s">
        <v>184</v>
      </c>
      <c r="E81" s="294"/>
      <c r="F81" s="294"/>
      <c r="G81" s="294"/>
      <c r="H81" s="294"/>
      <c r="I81" s="289">
        <f t="shared" si="60"/>
        <v>0</v>
      </c>
      <c r="J81" s="294"/>
      <c r="K81" s="294"/>
      <c r="L81" s="294"/>
      <c r="M81" s="294"/>
      <c r="N81" s="294"/>
      <c r="O81" s="294"/>
      <c r="P81" s="290">
        <f t="shared" si="61"/>
        <v>0</v>
      </c>
      <c r="Q81" s="81">
        <f t="shared" si="62"/>
        <v>0</v>
      </c>
      <c r="R81" s="298">
        <f t="shared" si="63"/>
        <v>0</v>
      </c>
      <c r="S81" s="230" t="str">
        <f t="shared" si="64"/>
        <v>正常</v>
      </c>
      <c r="T81" s="288">
        <f t="shared" si="65"/>
        <v>0</v>
      </c>
      <c r="U81" s="278"/>
      <c r="V81" s="288">
        <f t="shared" si="66"/>
        <v>0</v>
      </c>
      <c r="W81" s="294"/>
      <c r="X81" s="294"/>
      <c r="Y81" s="294"/>
      <c r="Z81" s="294"/>
      <c r="AA81" s="294"/>
      <c r="AB81" s="294"/>
      <c r="AC81" s="288">
        <f t="shared" si="67"/>
        <v>0</v>
      </c>
      <c r="AD81" s="299">
        <f t="shared" si="68"/>
        <v>0</v>
      </c>
      <c r="AE81" s="288">
        <f t="shared" si="69"/>
        <v>0</v>
      </c>
      <c r="AF81" s="230" t="str">
        <f t="shared" si="70"/>
        <v>正常</v>
      </c>
      <c r="AG81" s="288">
        <f t="shared" si="71"/>
        <v>0</v>
      </c>
      <c r="AH81" s="288">
        <f t="shared" si="72"/>
        <v>0</v>
      </c>
      <c r="AI81" s="288">
        <f t="shared" si="73"/>
        <v>0</v>
      </c>
      <c r="AJ81" s="288">
        <f t="shared" si="74"/>
        <v>0</v>
      </c>
      <c r="AK81" s="299">
        <f t="shared" si="75"/>
        <v>0</v>
      </c>
      <c r="AL81" s="288">
        <f t="shared" si="76"/>
        <v>0</v>
      </c>
      <c r="AM81" s="230" t="str">
        <f t="shared" si="77"/>
        <v>正常</v>
      </c>
      <c r="AN81" s="213"/>
      <c r="AO81" s="290">
        <f t="shared" si="59"/>
        <v>0</v>
      </c>
      <c r="AP81" s="299">
        <f t="shared" si="78"/>
        <v>0</v>
      </c>
      <c r="AQ81" s="298">
        <f t="shared" si="28"/>
        <v>0</v>
      </c>
      <c r="AR81" s="235" t="str">
        <f t="shared" si="43"/>
        <v>正常</v>
      </c>
    </row>
    <row r="82" spans="1:44" ht="45">
      <c r="A82" s="760" t="str">
        <f t="shared" si="79"/>
        <v>请填XX地区</v>
      </c>
      <c r="B82" s="760" t="str">
        <f t="shared" si="80"/>
        <v>请填XX项目</v>
      </c>
      <c r="C82" s="233">
        <v>2020903</v>
      </c>
      <c r="D82" s="234" t="s">
        <v>185</v>
      </c>
      <c r="E82" s="294"/>
      <c r="F82" s="294"/>
      <c r="G82" s="294"/>
      <c r="H82" s="294"/>
      <c r="I82" s="289">
        <f t="shared" si="60"/>
        <v>0</v>
      </c>
      <c r="J82" s="294"/>
      <c r="K82" s="294"/>
      <c r="L82" s="294"/>
      <c r="M82" s="294"/>
      <c r="N82" s="294"/>
      <c r="O82" s="294"/>
      <c r="P82" s="290">
        <f t="shared" si="61"/>
        <v>0</v>
      </c>
      <c r="Q82" s="81">
        <f t="shared" si="62"/>
        <v>0</v>
      </c>
      <c r="R82" s="298">
        <f t="shared" si="63"/>
        <v>0</v>
      </c>
      <c r="S82" s="230" t="str">
        <f t="shared" si="64"/>
        <v>正常</v>
      </c>
      <c r="T82" s="288">
        <f t="shared" si="65"/>
        <v>0</v>
      </c>
      <c r="U82" s="278"/>
      <c r="V82" s="288">
        <f t="shared" si="66"/>
        <v>0</v>
      </c>
      <c r="W82" s="294"/>
      <c r="X82" s="294"/>
      <c r="Y82" s="294"/>
      <c r="Z82" s="294"/>
      <c r="AA82" s="294"/>
      <c r="AB82" s="294"/>
      <c r="AC82" s="288">
        <f t="shared" si="67"/>
        <v>0</v>
      </c>
      <c r="AD82" s="299">
        <f t="shared" si="68"/>
        <v>0</v>
      </c>
      <c r="AE82" s="288">
        <f t="shared" si="69"/>
        <v>0</v>
      </c>
      <c r="AF82" s="230" t="str">
        <f t="shared" si="70"/>
        <v>正常</v>
      </c>
      <c r="AG82" s="288">
        <f t="shared" si="71"/>
        <v>0</v>
      </c>
      <c r="AH82" s="288">
        <f t="shared" si="72"/>
        <v>0</v>
      </c>
      <c r="AI82" s="288">
        <f t="shared" si="73"/>
        <v>0</v>
      </c>
      <c r="AJ82" s="288">
        <f t="shared" si="74"/>
        <v>0</v>
      </c>
      <c r="AK82" s="299">
        <f t="shared" si="75"/>
        <v>0</v>
      </c>
      <c r="AL82" s="288">
        <f t="shared" si="76"/>
        <v>0</v>
      </c>
      <c r="AM82" s="230" t="str">
        <f t="shared" si="77"/>
        <v>正常</v>
      </c>
      <c r="AN82" s="213"/>
      <c r="AO82" s="290">
        <f t="shared" si="59"/>
        <v>0</v>
      </c>
      <c r="AP82" s="299">
        <f t="shared" si="78"/>
        <v>0</v>
      </c>
      <c r="AQ82" s="298">
        <f t="shared" si="28"/>
        <v>0</v>
      </c>
      <c r="AR82" s="235" t="str">
        <f t="shared" si="43"/>
        <v>正常</v>
      </c>
    </row>
    <row r="83" spans="1:44" ht="45">
      <c r="A83" s="760" t="str">
        <f t="shared" si="79"/>
        <v>请填XX地区</v>
      </c>
      <c r="B83" s="760" t="str">
        <f t="shared" si="80"/>
        <v>请填XX项目</v>
      </c>
      <c r="C83" s="233">
        <v>20210</v>
      </c>
      <c r="D83" s="234" t="s">
        <v>186</v>
      </c>
      <c r="E83" s="294"/>
      <c r="F83" s="294"/>
      <c r="G83" s="294"/>
      <c r="H83" s="294"/>
      <c r="I83" s="289">
        <f t="shared" si="60"/>
        <v>0</v>
      </c>
      <c r="J83" s="294"/>
      <c r="K83" s="294"/>
      <c r="L83" s="294"/>
      <c r="M83" s="294"/>
      <c r="N83" s="294"/>
      <c r="O83" s="294"/>
      <c r="P83" s="290">
        <f t="shared" si="61"/>
        <v>0</v>
      </c>
      <c r="Q83" s="81">
        <f t="shared" si="62"/>
        <v>0</v>
      </c>
      <c r="R83" s="298">
        <f t="shared" si="63"/>
        <v>0</v>
      </c>
      <c r="S83" s="230" t="str">
        <f t="shared" si="64"/>
        <v>正常</v>
      </c>
      <c r="T83" s="288">
        <f t="shared" si="65"/>
        <v>0</v>
      </c>
      <c r="U83" s="278"/>
      <c r="V83" s="288">
        <f t="shared" si="66"/>
        <v>0</v>
      </c>
      <c r="W83" s="294"/>
      <c r="X83" s="294"/>
      <c r="Y83" s="294"/>
      <c r="Z83" s="294"/>
      <c r="AA83" s="294"/>
      <c r="AB83" s="294"/>
      <c r="AC83" s="288">
        <f t="shared" si="67"/>
        <v>0</v>
      </c>
      <c r="AD83" s="299">
        <f t="shared" si="68"/>
        <v>0</v>
      </c>
      <c r="AE83" s="288">
        <f t="shared" si="69"/>
        <v>0</v>
      </c>
      <c r="AF83" s="230" t="str">
        <f t="shared" si="70"/>
        <v>正常</v>
      </c>
      <c r="AG83" s="288">
        <f t="shared" si="71"/>
        <v>0</v>
      </c>
      <c r="AH83" s="288">
        <f t="shared" si="72"/>
        <v>0</v>
      </c>
      <c r="AI83" s="288">
        <f t="shared" si="73"/>
        <v>0</v>
      </c>
      <c r="AJ83" s="288">
        <f t="shared" si="74"/>
        <v>0</v>
      </c>
      <c r="AK83" s="299">
        <f t="shared" si="75"/>
        <v>0</v>
      </c>
      <c r="AL83" s="288">
        <f t="shared" si="76"/>
        <v>0</v>
      </c>
      <c r="AM83" s="230" t="str">
        <f t="shared" si="77"/>
        <v>正常</v>
      </c>
      <c r="AN83" s="213"/>
      <c r="AO83" s="290">
        <f t="shared" si="59"/>
        <v>0</v>
      </c>
      <c r="AP83" s="299">
        <f t="shared" si="78"/>
        <v>0</v>
      </c>
      <c r="AQ83" s="298">
        <f t="shared" si="28"/>
        <v>0</v>
      </c>
      <c r="AR83" s="235" t="str">
        <f t="shared" si="43"/>
        <v>正常</v>
      </c>
    </row>
    <row r="84" spans="1:44" ht="45">
      <c r="A84" s="760" t="str">
        <f t="shared" si="79"/>
        <v>请填XX地区</v>
      </c>
      <c r="B84" s="760" t="str">
        <f t="shared" si="80"/>
        <v>请填XX项目</v>
      </c>
      <c r="C84" s="233">
        <v>20211</v>
      </c>
      <c r="D84" s="234" t="s">
        <v>187</v>
      </c>
      <c r="E84" s="291">
        <f>SUM(E85:E88)</f>
        <v>0</v>
      </c>
      <c r="F84" s="291">
        <f>SUM(F85:F88)</f>
        <v>0</v>
      </c>
      <c r="G84" s="291">
        <f>SUM(G85:G88)</f>
        <v>0</v>
      </c>
      <c r="H84" s="291">
        <f>SUM(H85:H88)</f>
        <v>0</v>
      </c>
      <c r="I84" s="289">
        <f t="shared" si="60"/>
        <v>0</v>
      </c>
      <c r="J84" s="291">
        <f>SUM(J85:J88)</f>
        <v>0</v>
      </c>
      <c r="K84" s="291">
        <f t="shared" ref="K84:O84" si="84">SUM(K85:K88)</f>
        <v>0</v>
      </c>
      <c r="L84" s="291">
        <f t="shared" si="84"/>
        <v>0</v>
      </c>
      <c r="M84" s="291">
        <f t="shared" si="84"/>
        <v>0</v>
      </c>
      <c r="N84" s="291">
        <f t="shared" si="84"/>
        <v>0</v>
      </c>
      <c r="O84" s="291">
        <f t="shared" si="84"/>
        <v>0</v>
      </c>
      <c r="P84" s="290">
        <f t="shared" si="61"/>
        <v>0</v>
      </c>
      <c r="Q84" s="81">
        <f t="shared" si="62"/>
        <v>0</v>
      </c>
      <c r="R84" s="298">
        <f t="shared" si="63"/>
        <v>0</v>
      </c>
      <c r="S84" s="230" t="str">
        <f t="shared" si="64"/>
        <v>正常</v>
      </c>
      <c r="T84" s="288">
        <f t="shared" si="65"/>
        <v>0</v>
      </c>
      <c r="U84" s="278">
        <f>SUM(U85:U88)</f>
        <v>0</v>
      </c>
      <c r="V84" s="288">
        <f t="shared" si="66"/>
        <v>0</v>
      </c>
      <c r="W84" s="291">
        <f>SUM(W85:W88)</f>
        <v>0</v>
      </c>
      <c r="X84" s="291">
        <f t="shared" ref="X84:AB84" si="85">SUM(X85:X88)</f>
        <v>0</v>
      </c>
      <c r="Y84" s="291">
        <f t="shared" si="85"/>
        <v>0</v>
      </c>
      <c r="Z84" s="291">
        <f t="shared" si="85"/>
        <v>0</v>
      </c>
      <c r="AA84" s="291">
        <f t="shared" si="85"/>
        <v>0</v>
      </c>
      <c r="AB84" s="291">
        <f t="shared" si="85"/>
        <v>0</v>
      </c>
      <c r="AC84" s="288">
        <f t="shared" si="67"/>
        <v>0</v>
      </c>
      <c r="AD84" s="299">
        <f t="shared" si="68"/>
        <v>0</v>
      </c>
      <c r="AE84" s="288">
        <f t="shared" si="69"/>
        <v>0</v>
      </c>
      <c r="AF84" s="230" t="str">
        <f t="shared" si="70"/>
        <v>正常</v>
      </c>
      <c r="AG84" s="288">
        <f t="shared" si="71"/>
        <v>0</v>
      </c>
      <c r="AH84" s="288">
        <f t="shared" si="72"/>
        <v>0</v>
      </c>
      <c r="AI84" s="288">
        <f t="shared" si="73"/>
        <v>0</v>
      </c>
      <c r="AJ84" s="288">
        <f t="shared" si="74"/>
        <v>0</v>
      </c>
      <c r="AK84" s="299">
        <f t="shared" si="75"/>
        <v>0</v>
      </c>
      <c r="AL84" s="288">
        <f t="shared" si="76"/>
        <v>0</v>
      </c>
      <c r="AM84" s="230" t="str">
        <f t="shared" si="77"/>
        <v>正常</v>
      </c>
      <c r="AN84" s="213"/>
      <c r="AO84" s="290">
        <f t="shared" si="59"/>
        <v>0</v>
      </c>
      <c r="AP84" s="299">
        <f t="shared" si="78"/>
        <v>0</v>
      </c>
      <c r="AQ84" s="298">
        <f t="shared" si="28"/>
        <v>0</v>
      </c>
      <c r="AR84" s="235" t="str">
        <f t="shared" si="43"/>
        <v>正常</v>
      </c>
    </row>
    <row r="85" spans="1:44" ht="45">
      <c r="A85" s="760" t="str">
        <f t="shared" si="79"/>
        <v>请填XX地区</v>
      </c>
      <c r="B85" s="760" t="str">
        <f t="shared" si="80"/>
        <v>请填XX项目</v>
      </c>
      <c r="C85" s="233">
        <v>2021101</v>
      </c>
      <c r="D85" s="234" t="s">
        <v>188</v>
      </c>
      <c r="E85" s="294"/>
      <c r="F85" s="294"/>
      <c r="G85" s="294"/>
      <c r="H85" s="294"/>
      <c r="I85" s="289">
        <f t="shared" si="60"/>
        <v>0</v>
      </c>
      <c r="J85" s="294"/>
      <c r="K85" s="294"/>
      <c r="L85" s="294"/>
      <c r="M85" s="294"/>
      <c r="N85" s="294"/>
      <c r="O85" s="294"/>
      <c r="P85" s="290">
        <f t="shared" si="61"/>
        <v>0</v>
      </c>
      <c r="Q85" s="81">
        <f t="shared" si="62"/>
        <v>0</v>
      </c>
      <c r="R85" s="298">
        <f t="shared" si="63"/>
        <v>0</v>
      </c>
      <c r="S85" s="230" t="str">
        <f t="shared" si="64"/>
        <v>正常</v>
      </c>
      <c r="T85" s="288">
        <f t="shared" si="65"/>
        <v>0</v>
      </c>
      <c r="U85" s="278"/>
      <c r="V85" s="288">
        <f t="shared" si="66"/>
        <v>0</v>
      </c>
      <c r="W85" s="294"/>
      <c r="X85" s="294"/>
      <c r="Y85" s="294"/>
      <c r="Z85" s="294"/>
      <c r="AA85" s="294"/>
      <c r="AB85" s="294"/>
      <c r="AC85" s="288">
        <f t="shared" si="67"/>
        <v>0</v>
      </c>
      <c r="AD85" s="299">
        <f t="shared" si="68"/>
        <v>0</v>
      </c>
      <c r="AE85" s="288">
        <f t="shared" si="69"/>
        <v>0</v>
      </c>
      <c r="AF85" s="230" t="str">
        <f t="shared" si="70"/>
        <v>正常</v>
      </c>
      <c r="AG85" s="288">
        <f t="shared" si="71"/>
        <v>0</v>
      </c>
      <c r="AH85" s="288">
        <f t="shared" si="72"/>
        <v>0</v>
      </c>
      <c r="AI85" s="288">
        <f t="shared" si="73"/>
        <v>0</v>
      </c>
      <c r="AJ85" s="288">
        <f t="shared" si="74"/>
        <v>0</v>
      </c>
      <c r="AK85" s="299">
        <f t="shared" si="75"/>
        <v>0</v>
      </c>
      <c r="AL85" s="288">
        <f t="shared" si="76"/>
        <v>0</v>
      </c>
      <c r="AM85" s="230" t="str">
        <f t="shared" si="77"/>
        <v>正常</v>
      </c>
      <c r="AN85" s="213"/>
      <c r="AO85" s="290">
        <f t="shared" si="59"/>
        <v>0</v>
      </c>
      <c r="AP85" s="299">
        <f t="shared" si="78"/>
        <v>0</v>
      </c>
      <c r="AQ85" s="298">
        <f t="shared" si="28"/>
        <v>0</v>
      </c>
      <c r="AR85" s="235" t="str">
        <f t="shared" si="43"/>
        <v>正常</v>
      </c>
    </row>
    <row r="86" spans="1:44" ht="45">
      <c r="A86" s="760" t="str">
        <f t="shared" si="79"/>
        <v>请填XX地区</v>
      </c>
      <c r="B86" s="760" t="str">
        <f t="shared" si="80"/>
        <v>请填XX项目</v>
      </c>
      <c r="C86" s="233">
        <v>2021102</v>
      </c>
      <c r="D86" s="234" t="s">
        <v>189</v>
      </c>
      <c r="E86" s="294"/>
      <c r="F86" s="294"/>
      <c r="G86" s="294"/>
      <c r="H86" s="294"/>
      <c r="I86" s="289">
        <f t="shared" si="60"/>
        <v>0</v>
      </c>
      <c r="J86" s="294"/>
      <c r="K86" s="294"/>
      <c r="L86" s="294"/>
      <c r="M86" s="294"/>
      <c r="N86" s="294"/>
      <c r="O86" s="294"/>
      <c r="P86" s="290">
        <f t="shared" si="61"/>
        <v>0</v>
      </c>
      <c r="Q86" s="81">
        <f t="shared" si="62"/>
        <v>0</v>
      </c>
      <c r="R86" s="298">
        <f t="shared" si="63"/>
        <v>0</v>
      </c>
      <c r="S86" s="230" t="str">
        <f t="shared" si="64"/>
        <v>正常</v>
      </c>
      <c r="T86" s="288">
        <f t="shared" si="65"/>
        <v>0</v>
      </c>
      <c r="U86" s="278"/>
      <c r="V86" s="288">
        <f t="shared" si="66"/>
        <v>0</v>
      </c>
      <c r="W86" s="294"/>
      <c r="X86" s="294"/>
      <c r="Y86" s="294"/>
      <c r="Z86" s="294"/>
      <c r="AA86" s="294"/>
      <c r="AB86" s="294"/>
      <c r="AC86" s="288">
        <f t="shared" si="67"/>
        <v>0</v>
      </c>
      <c r="AD86" s="299">
        <f t="shared" si="68"/>
        <v>0</v>
      </c>
      <c r="AE86" s="288">
        <f t="shared" si="69"/>
        <v>0</v>
      </c>
      <c r="AF86" s="230" t="str">
        <f t="shared" si="70"/>
        <v>正常</v>
      </c>
      <c r="AG86" s="288">
        <f t="shared" si="71"/>
        <v>0</v>
      </c>
      <c r="AH86" s="288">
        <f t="shared" si="72"/>
        <v>0</v>
      </c>
      <c r="AI86" s="288">
        <f t="shared" si="73"/>
        <v>0</v>
      </c>
      <c r="AJ86" s="288">
        <f t="shared" si="74"/>
        <v>0</v>
      </c>
      <c r="AK86" s="299">
        <f t="shared" si="75"/>
        <v>0</v>
      </c>
      <c r="AL86" s="288">
        <f t="shared" si="76"/>
        <v>0</v>
      </c>
      <c r="AM86" s="230" t="str">
        <f t="shared" si="77"/>
        <v>正常</v>
      </c>
      <c r="AN86" s="213"/>
      <c r="AO86" s="290">
        <f t="shared" si="59"/>
        <v>0</v>
      </c>
      <c r="AP86" s="299">
        <f t="shared" si="78"/>
        <v>0</v>
      </c>
      <c r="AQ86" s="298">
        <f t="shared" si="28"/>
        <v>0</v>
      </c>
      <c r="AR86" s="235" t="str">
        <f t="shared" si="43"/>
        <v>正常</v>
      </c>
    </row>
    <row r="87" spans="1:44" ht="45">
      <c r="A87" s="760" t="str">
        <f t="shared" si="79"/>
        <v>请填XX地区</v>
      </c>
      <c r="B87" s="760" t="str">
        <f t="shared" si="80"/>
        <v>请填XX项目</v>
      </c>
      <c r="C87" s="233">
        <v>2021103</v>
      </c>
      <c r="D87" s="234" t="s">
        <v>190</v>
      </c>
      <c r="E87" s="294"/>
      <c r="F87" s="294"/>
      <c r="G87" s="294"/>
      <c r="H87" s="294"/>
      <c r="I87" s="289">
        <f t="shared" si="60"/>
        <v>0</v>
      </c>
      <c r="J87" s="294"/>
      <c r="K87" s="294"/>
      <c r="L87" s="294"/>
      <c r="M87" s="294"/>
      <c r="N87" s="294"/>
      <c r="O87" s="294"/>
      <c r="P87" s="290">
        <f t="shared" si="61"/>
        <v>0</v>
      </c>
      <c r="Q87" s="81">
        <f t="shared" si="62"/>
        <v>0</v>
      </c>
      <c r="R87" s="298">
        <f t="shared" si="63"/>
        <v>0</v>
      </c>
      <c r="S87" s="230" t="str">
        <f t="shared" si="64"/>
        <v>正常</v>
      </c>
      <c r="T87" s="288">
        <f t="shared" si="65"/>
        <v>0</v>
      </c>
      <c r="U87" s="278"/>
      <c r="V87" s="288">
        <f t="shared" si="66"/>
        <v>0</v>
      </c>
      <c r="W87" s="294"/>
      <c r="X87" s="294"/>
      <c r="Y87" s="294"/>
      <c r="Z87" s="294"/>
      <c r="AA87" s="294"/>
      <c r="AB87" s="294"/>
      <c r="AC87" s="288">
        <f t="shared" si="67"/>
        <v>0</v>
      </c>
      <c r="AD87" s="299">
        <f t="shared" si="68"/>
        <v>0</v>
      </c>
      <c r="AE87" s="288">
        <f t="shared" si="69"/>
        <v>0</v>
      </c>
      <c r="AF87" s="230" t="str">
        <f t="shared" si="70"/>
        <v>正常</v>
      </c>
      <c r="AG87" s="288">
        <f t="shared" si="71"/>
        <v>0</v>
      </c>
      <c r="AH87" s="288">
        <f t="shared" si="72"/>
        <v>0</v>
      </c>
      <c r="AI87" s="288">
        <f t="shared" si="73"/>
        <v>0</v>
      </c>
      <c r="AJ87" s="288">
        <f t="shared" si="74"/>
        <v>0</v>
      </c>
      <c r="AK87" s="299">
        <f t="shared" si="75"/>
        <v>0</v>
      </c>
      <c r="AL87" s="288">
        <f t="shared" si="76"/>
        <v>0</v>
      </c>
      <c r="AM87" s="230" t="str">
        <f t="shared" si="77"/>
        <v>正常</v>
      </c>
      <c r="AN87" s="213"/>
      <c r="AO87" s="290">
        <f t="shared" si="59"/>
        <v>0</v>
      </c>
      <c r="AP87" s="299">
        <f t="shared" si="78"/>
        <v>0</v>
      </c>
      <c r="AQ87" s="298">
        <f t="shared" si="28"/>
        <v>0</v>
      </c>
      <c r="AR87" s="235" t="str">
        <f t="shared" si="43"/>
        <v>正常</v>
      </c>
    </row>
    <row r="88" spans="1:44" ht="45">
      <c r="A88" s="760" t="str">
        <f t="shared" si="79"/>
        <v>请填XX地区</v>
      </c>
      <c r="B88" s="760" t="str">
        <f t="shared" si="80"/>
        <v>请填XX项目</v>
      </c>
      <c r="C88" s="233">
        <v>2021106</v>
      </c>
      <c r="D88" s="234" t="s">
        <v>191</v>
      </c>
      <c r="E88" s="294"/>
      <c r="F88" s="294"/>
      <c r="G88" s="294"/>
      <c r="H88" s="294"/>
      <c r="I88" s="289">
        <f t="shared" si="60"/>
        <v>0</v>
      </c>
      <c r="J88" s="294"/>
      <c r="K88" s="294"/>
      <c r="L88" s="294"/>
      <c r="M88" s="294"/>
      <c r="N88" s="294"/>
      <c r="O88" s="294"/>
      <c r="P88" s="290">
        <f t="shared" si="61"/>
        <v>0</v>
      </c>
      <c r="Q88" s="81">
        <f t="shared" si="62"/>
        <v>0</v>
      </c>
      <c r="R88" s="298">
        <f t="shared" si="63"/>
        <v>0</v>
      </c>
      <c r="S88" s="230" t="str">
        <f t="shared" si="64"/>
        <v>正常</v>
      </c>
      <c r="T88" s="288">
        <f t="shared" si="65"/>
        <v>0</v>
      </c>
      <c r="U88" s="278"/>
      <c r="V88" s="288">
        <f t="shared" si="66"/>
        <v>0</v>
      </c>
      <c r="W88" s="294"/>
      <c r="X88" s="294"/>
      <c r="Y88" s="294"/>
      <c r="Z88" s="294"/>
      <c r="AA88" s="294"/>
      <c r="AB88" s="294"/>
      <c r="AC88" s="288">
        <f t="shared" si="67"/>
        <v>0</v>
      </c>
      <c r="AD88" s="299">
        <f t="shared" si="68"/>
        <v>0</v>
      </c>
      <c r="AE88" s="288">
        <f t="shared" si="69"/>
        <v>0</v>
      </c>
      <c r="AF88" s="230" t="str">
        <f t="shared" si="70"/>
        <v>正常</v>
      </c>
      <c r="AG88" s="288">
        <f t="shared" si="71"/>
        <v>0</v>
      </c>
      <c r="AH88" s="288">
        <f t="shared" si="72"/>
        <v>0</v>
      </c>
      <c r="AI88" s="288">
        <f t="shared" si="73"/>
        <v>0</v>
      </c>
      <c r="AJ88" s="288">
        <f t="shared" si="74"/>
        <v>0</v>
      </c>
      <c r="AK88" s="299">
        <f t="shared" si="75"/>
        <v>0</v>
      </c>
      <c r="AL88" s="288">
        <f t="shared" si="76"/>
        <v>0</v>
      </c>
      <c r="AM88" s="230" t="str">
        <f t="shared" si="77"/>
        <v>正常</v>
      </c>
      <c r="AN88" s="213"/>
      <c r="AO88" s="290">
        <f t="shared" si="59"/>
        <v>0</v>
      </c>
      <c r="AP88" s="299">
        <f t="shared" si="78"/>
        <v>0</v>
      </c>
      <c r="AQ88" s="298">
        <f t="shared" si="28"/>
        <v>0</v>
      </c>
      <c r="AR88" s="235" t="str">
        <f t="shared" si="43"/>
        <v>正常</v>
      </c>
    </row>
    <row r="89" spans="1:44" ht="45">
      <c r="A89" s="760" t="str">
        <f t="shared" si="79"/>
        <v>请填XX地区</v>
      </c>
      <c r="B89" s="760" t="str">
        <f t="shared" si="80"/>
        <v>请填XX项目</v>
      </c>
      <c r="C89" s="233">
        <v>203</v>
      </c>
      <c r="D89" s="234" t="s">
        <v>192</v>
      </c>
      <c r="E89" s="288">
        <f>SUM(E90:E104)</f>
        <v>0</v>
      </c>
      <c r="F89" s="288">
        <f>SUM(F90:F104)</f>
        <v>0</v>
      </c>
      <c r="G89" s="288">
        <f>SUM(G90:G104)</f>
        <v>0</v>
      </c>
      <c r="H89" s="288">
        <f>SUM(H90:H104)</f>
        <v>0</v>
      </c>
      <c r="I89" s="289">
        <f t="shared" si="60"/>
        <v>0</v>
      </c>
      <c r="J89" s="288">
        <f>SUM(J90:J104)</f>
        <v>0</v>
      </c>
      <c r="K89" s="288">
        <f t="shared" ref="K89:O89" si="86">SUM(K90:K104)</f>
        <v>0</v>
      </c>
      <c r="L89" s="288">
        <f t="shared" si="86"/>
        <v>0</v>
      </c>
      <c r="M89" s="288">
        <f t="shared" si="86"/>
        <v>0</v>
      </c>
      <c r="N89" s="288">
        <f t="shared" si="86"/>
        <v>0</v>
      </c>
      <c r="O89" s="288">
        <f t="shared" si="86"/>
        <v>0</v>
      </c>
      <c r="P89" s="290">
        <f t="shared" si="61"/>
        <v>0</v>
      </c>
      <c r="Q89" s="81">
        <f t="shared" si="62"/>
        <v>0</v>
      </c>
      <c r="R89" s="298">
        <f t="shared" si="63"/>
        <v>0</v>
      </c>
      <c r="S89" s="230" t="str">
        <f t="shared" si="64"/>
        <v>正常</v>
      </c>
      <c r="T89" s="288">
        <f t="shared" si="65"/>
        <v>0</v>
      </c>
      <c r="U89" s="278">
        <f>SUM(U90:U104)</f>
        <v>0</v>
      </c>
      <c r="V89" s="288">
        <f t="shared" si="66"/>
        <v>0</v>
      </c>
      <c r="W89" s="288">
        <f>SUM(W90:W104)</f>
        <v>0</v>
      </c>
      <c r="X89" s="288">
        <f t="shared" ref="X89:AB89" si="87">SUM(X90:X104)</f>
        <v>0</v>
      </c>
      <c r="Y89" s="288">
        <f t="shared" si="87"/>
        <v>0</v>
      </c>
      <c r="Z89" s="288">
        <f t="shared" si="87"/>
        <v>0</v>
      </c>
      <c r="AA89" s="288">
        <f t="shared" si="87"/>
        <v>0</v>
      </c>
      <c r="AB89" s="288">
        <f t="shared" si="87"/>
        <v>0</v>
      </c>
      <c r="AC89" s="288">
        <f t="shared" si="67"/>
        <v>0</v>
      </c>
      <c r="AD89" s="299">
        <f t="shared" si="68"/>
        <v>0</v>
      </c>
      <c r="AE89" s="288">
        <f t="shared" si="69"/>
        <v>0</v>
      </c>
      <c r="AF89" s="230" t="str">
        <f t="shared" si="70"/>
        <v>正常</v>
      </c>
      <c r="AG89" s="288">
        <f t="shared" si="71"/>
        <v>0</v>
      </c>
      <c r="AH89" s="288">
        <f t="shared" si="72"/>
        <v>0</v>
      </c>
      <c r="AI89" s="288">
        <f t="shared" si="73"/>
        <v>0</v>
      </c>
      <c r="AJ89" s="288">
        <f t="shared" si="74"/>
        <v>0</v>
      </c>
      <c r="AK89" s="299">
        <f t="shared" si="75"/>
        <v>0</v>
      </c>
      <c r="AL89" s="288">
        <f t="shared" si="76"/>
        <v>0</v>
      </c>
      <c r="AM89" s="230" t="str">
        <f t="shared" si="77"/>
        <v>正常</v>
      </c>
      <c r="AN89" s="213"/>
      <c r="AO89" s="290">
        <f t="shared" si="59"/>
        <v>0</v>
      </c>
      <c r="AP89" s="299">
        <f t="shared" si="78"/>
        <v>0</v>
      </c>
      <c r="AQ89" s="298">
        <f t="shared" si="28"/>
        <v>0</v>
      </c>
      <c r="AR89" s="235" t="str">
        <f t="shared" si="43"/>
        <v>正常</v>
      </c>
    </row>
    <row r="90" spans="1:44" ht="45">
      <c r="A90" s="760" t="str">
        <f t="shared" si="79"/>
        <v>请填XX地区</v>
      </c>
      <c r="B90" s="760" t="str">
        <f t="shared" si="80"/>
        <v>请填XX项目</v>
      </c>
      <c r="C90" s="233">
        <v>20301</v>
      </c>
      <c r="D90" s="234" t="s">
        <v>193</v>
      </c>
      <c r="E90" s="294"/>
      <c r="F90" s="294"/>
      <c r="G90" s="294"/>
      <c r="H90" s="294"/>
      <c r="I90" s="289">
        <f t="shared" si="60"/>
        <v>0</v>
      </c>
      <c r="J90" s="294"/>
      <c r="K90" s="294"/>
      <c r="L90" s="294"/>
      <c r="M90" s="294"/>
      <c r="N90" s="294"/>
      <c r="O90" s="294"/>
      <c r="P90" s="290">
        <f t="shared" si="61"/>
        <v>0</v>
      </c>
      <c r="Q90" s="81">
        <f t="shared" si="62"/>
        <v>0</v>
      </c>
      <c r="R90" s="298">
        <f t="shared" si="63"/>
        <v>0</v>
      </c>
      <c r="S90" s="230" t="str">
        <f t="shared" si="64"/>
        <v>正常</v>
      </c>
      <c r="T90" s="288">
        <f t="shared" si="65"/>
        <v>0</v>
      </c>
      <c r="U90" s="278"/>
      <c r="V90" s="288">
        <f t="shared" si="66"/>
        <v>0</v>
      </c>
      <c r="W90" s="294"/>
      <c r="X90" s="294"/>
      <c r="Y90" s="294"/>
      <c r="Z90" s="294"/>
      <c r="AA90" s="294"/>
      <c r="AB90" s="294"/>
      <c r="AC90" s="288">
        <f t="shared" si="67"/>
        <v>0</v>
      </c>
      <c r="AD90" s="299">
        <f t="shared" si="68"/>
        <v>0</v>
      </c>
      <c r="AE90" s="288">
        <f t="shared" si="69"/>
        <v>0</v>
      </c>
      <c r="AF90" s="230" t="str">
        <f t="shared" si="70"/>
        <v>正常</v>
      </c>
      <c r="AG90" s="288">
        <f t="shared" si="71"/>
        <v>0</v>
      </c>
      <c r="AH90" s="288">
        <f t="shared" si="72"/>
        <v>0</v>
      </c>
      <c r="AI90" s="288">
        <f t="shared" si="73"/>
        <v>0</v>
      </c>
      <c r="AJ90" s="288">
        <f t="shared" si="74"/>
        <v>0</v>
      </c>
      <c r="AK90" s="299">
        <f t="shared" si="75"/>
        <v>0</v>
      </c>
      <c r="AL90" s="288">
        <f t="shared" si="76"/>
        <v>0</v>
      </c>
      <c r="AM90" s="230" t="str">
        <f t="shared" si="77"/>
        <v>正常</v>
      </c>
      <c r="AN90" s="213"/>
      <c r="AO90" s="290">
        <f t="shared" si="59"/>
        <v>0</v>
      </c>
      <c r="AP90" s="299">
        <f t="shared" si="78"/>
        <v>0</v>
      </c>
      <c r="AQ90" s="298">
        <f t="shared" si="28"/>
        <v>0</v>
      </c>
      <c r="AR90" s="235" t="str">
        <f t="shared" si="43"/>
        <v>正常</v>
      </c>
    </row>
    <row r="91" spans="1:44" ht="45">
      <c r="A91" s="760" t="str">
        <f t="shared" si="79"/>
        <v>请填XX地区</v>
      </c>
      <c r="B91" s="760" t="str">
        <f t="shared" si="80"/>
        <v>请填XX项目</v>
      </c>
      <c r="C91" s="233">
        <v>20302</v>
      </c>
      <c r="D91" s="234" t="s">
        <v>194</v>
      </c>
      <c r="E91" s="294"/>
      <c r="F91" s="294"/>
      <c r="G91" s="294"/>
      <c r="H91" s="294"/>
      <c r="I91" s="289">
        <f t="shared" si="60"/>
        <v>0</v>
      </c>
      <c r="J91" s="294"/>
      <c r="K91" s="294"/>
      <c r="L91" s="294"/>
      <c r="M91" s="294"/>
      <c r="N91" s="294"/>
      <c r="O91" s="294"/>
      <c r="P91" s="290">
        <f t="shared" si="61"/>
        <v>0</v>
      </c>
      <c r="Q91" s="81">
        <f t="shared" si="62"/>
        <v>0</v>
      </c>
      <c r="R91" s="298">
        <f t="shared" si="63"/>
        <v>0</v>
      </c>
      <c r="S91" s="230" t="str">
        <f t="shared" si="64"/>
        <v>正常</v>
      </c>
      <c r="T91" s="288">
        <f t="shared" si="65"/>
        <v>0</v>
      </c>
      <c r="U91" s="278"/>
      <c r="V91" s="288">
        <f t="shared" si="66"/>
        <v>0</v>
      </c>
      <c r="W91" s="294"/>
      <c r="X91" s="294"/>
      <c r="Y91" s="294"/>
      <c r="Z91" s="294"/>
      <c r="AA91" s="294"/>
      <c r="AB91" s="294"/>
      <c r="AC91" s="288">
        <f t="shared" si="67"/>
        <v>0</v>
      </c>
      <c r="AD91" s="299">
        <f t="shared" si="68"/>
        <v>0</v>
      </c>
      <c r="AE91" s="288">
        <f t="shared" si="69"/>
        <v>0</v>
      </c>
      <c r="AF91" s="230" t="str">
        <f t="shared" si="70"/>
        <v>正常</v>
      </c>
      <c r="AG91" s="288">
        <f t="shared" si="71"/>
        <v>0</v>
      </c>
      <c r="AH91" s="288">
        <f t="shared" si="72"/>
        <v>0</v>
      </c>
      <c r="AI91" s="288">
        <f t="shared" si="73"/>
        <v>0</v>
      </c>
      <c r="AJ91" s="288">
        <f t="shared" si="74"/>
        <v>0</v>
      </c>
      <c r="AK91" s="299">
        <f t="shared" si="75"/>
        <v>0</v>
      </c>
      <c r="AL91" s="288">
        <f t="shared" si="76"/>
        <v>0</v>
      </c>
      <c r="AM91" s="230" t="str">
        <f t="shared" si="77"/>
        <v>正常</v>
      </c>
      <c r="AN91" s="213"/>
      <c r="AO91" s="290">
        <f t="shared" si="59"/>
        <v>0</v>
      </c>
      <c r="AP91" s="299">
        <f t="shared" si="78"/>
        <v>0</v>
      </c>
      <c r="AQ91" s="298">
        <f t="shared" si="28"/>
        <v>0</v>
      </c>
      <c r="AR91" s="235" t="str">
        <f t="shared" si="43"/>
        <v>正常</v>
      </c>
    </row>
    <row r="92" spans="1:44" ht="45">
      <c r="A92" s="760" t="str">
        <f t="shared" si="79"/>
        <v>请填XX地区</v>
      </c>
      <c r="B92" s="760" t="str">
        <f t="shared" si="80"/>
        <v>请填XX项目</v>
      </c>
      <c r="C92" s="233">
        <v>20303</v>
      </c>
      <c r="D92" s="234" t="s">
        <v>195</v>
      </c>
      <c r="E92" s="294"/>
      <c r="F92" s="294"/>
      <c r="G92" s="294"/>
      <c r="H92" s="294"/>
      <c r="I92" s="289">
        <f t="shared" si="60"/>
        <v>0</v>
      </c>
      <c r="J92" s="294"/>
      <c r="K92" s="294"/>
      <c r="L92" s="294"/>
      <c r="M92" s="294"/>
      <c r="N92" s="294"/>
      <c r="O92" s="294"/>
      <c r="P92" s="290">
        <f t="shared" si="61"/>
        <v>0</v>
      </c>
      <c r="Q92" s="81">
        <f t="shared" si="62"/>
        <v>0</v>
      </c>
      <c r="R92" s="298">
        <f t="shared" si="63"/>
        <v>0</v>
      </c>
      <c r="S92" s="230" t="str">
        <f t="shared" si="64"/>
        <v>正常</v>
      </c>
      <c r="T92" s="288">
        <f t="shared" si="65"/>
        <v>0</v>
      </c>
      <c r="U92" s="278"/>
      <c r="V92" s="288">
        <f t="shared" si="66"/>
        <v>0</v>
      </c>
      <c r="W92" s="294"/>
      <c r="X92" s="294"/>
      <c r="Y92" s="294"/>
      <c r="Z92" s="294"/>
      <c r="AA92" s="294"/>
      <c r="AB92" s="294"/>
      <c r="AC92" s="288">
        <f t="shared" si="67"/>
        <v>0</v>
      </c>
      <c r="AD92" s="299">
        <f t="shared" si="68"/>
        <v>0</v>
      </c>
      <c r="AE92" s="288">
        <f t="shared" si="69"/>
        <v>0</v>
      </c>
      <c r="AF92" s="230" t="str">
        <f t="shared" si="70"/>
        <v>正常</v>
      </c>
      <c r="AG92" s="288">
        <f t="shared" si="71"/>
        <v>0</v>
      </c>
      <c r="AH92" s="288">
        <f t="shared" si="72"/>
        <v>0</v>
      </c>
      <c r="AI92" s="288">
        <f t="shared" si="73"/>
        <v>0</v>
      </c>
      <c r="AJ92" s="288">
        <f t="shared" si="74"/>
        <v>0</v>
      </c>
      <c r="AK92" s="299">
        <f t="shared" si="75"/>
        <v>0</v>
      </c>
      <c r="AL92" s="288">
        <f t="shared" si="76"/>
        <v>0</v>
      </c>
      <c r="AM92" s="230" t="str">
        <f t="shared" si="77"/>
        <v>正常</v>
      </c>
      <c r="AN92" s="213"/>
      <c r="AO92" s="290">
        <f t="shared" si="59"/>
        <v>0</v>
      </c>
      <c r="AP92" s="299">
        <f t="shared" si="78"/>
        <v>0</v>
      </c>
      <c r="AQ92" s="298">
        <f t="shared" si="28"/>
        <v>0</v>
      </c>
      <c r="AR92" s="235" t="str">
        <f t="shared" si="43"/>
        <v>正常</v>
      </c>
    </row>
    <row r="93" spans="1:44" ht="45">
      <c r="A93" s="760" t="str">
        <f t="shared" si="79"/>
        <v>请填XX地区</v>
      </c>
      <c r="B93" s="760" t="str">
        <f t="shared" si="80"/>
        <v>请填XX项目</v>
      </c>
      <c r="C93" s="233">
        <v>20304</v>
      </c>
      <c r="D93" s="234" t="s">
        <v>196</v>
      </c>
      <c r="E93" s="294"/>
      <c r="F93" s="294"/>
      <c r="G93" s="294"/>
      <c r="H93" s="294"/>
      <c r="I93" s="289">
        <f t="shared" si="60"/>
        <v>0</v>
      </c>
      <c r="J93" s="294"/>
      <c r="K93" s="294"/>
      <c r="L93" s="294"/>
      <c r="M93" s="294"/>
      <c r="N93" s="294"/>
      <c r="O93" s="294"/>
      <c r="P93" s="290">
        <f t="shared" si="61"/>
        <v>0</v>
      </c>
      <c r="Q93" s="81">
        <f t="shared" si="62"/>
        <v>0</v>
      </c>
      <c r="R93" s="298">
        <f t="shared" si="63"/>
        <v>0</v>
      </c>
      <c r="S93" s="230" t="str">
        <f t="shared" si="64"/>
        <v>正常</v>
      </c>
      <c r="T93" s="288">
        <f t="shared" si="65"/>
        <v>0</v>
      </c>
      <c r="U93" s="278"/>
      <c r="V93" s="288">
        <f t="shared" si="66"/>
        <v>0</v>
      </c>
      <c r="W93" s="294"/>
      <c r="X93" s="294"/>
      <c r="Y93" s="294"/>
      <c r="Z93" s="294"/>
      <c r="AA93" s="294"/>
      <c r="AB93" s="294"/>
      <c r="AC93" s="288">
        <f t="shared" si="67"/>
        <v>0</v>
      </c>
      <c r="AD93" s="299">
        <f t="shared" si="68"/>
        <v>0</v>
      </c>
      <c r="AE93" s="288">
        <f t="shared" si="69"/>
        <v>0</v>
      </c>
      <c r="AF93" s="230" t="str">
        <f t="shared" si="70"/>
        <v>正常</v>
      </c>
      <c r="AG93" s="288">
        <f t="shared" si="71"/>
        <v>0</v>
      </c>
      <c r="AH93" s="288">
        <f t="shared" si="72"/>
        <v>0</v>
      </c>
      <c r="AI93" s="288">
        <f t="shared" si="73"/>
        <v>0</v>
      </c>
      <c r="AJ93" s="288">
        <f t="shared" si="74"/>
        <v>0</v>
      </c>
      <c r="AK93" s="299">
        <f t="shared" si="75"/>
        <v>0</v>
      </c>
      <c r="AL93" s="288">
        <f t="shared" si="76"/>
        <v>0</v>
      </c>
      <c r="AM93" s="230" t="str">
        <f t="shared" si="77"/>
        <v>正常</v>
      </c>
      <c r="AN93" s="213"/>
      <c r="AO93" s="290">
        <f t="shared" si="59"/>
        <v>0</v>
      </c>
      <c r="AP93" s="299">
        <f t="shared" si="78"/>
        <v>0</v>
      </c>
      <c r="AQ93" s="298">
        <f t="shared" si="28"/>
        <v>0</v>
      </c>
      <c r="AR93" s="235" t="str">
        <f t="shared" si="43"/>
        <v>正常</v>
      </c>
    </row>
    <row r="94" spans="1:44" ht="45">
      <c r="A94" s="760" t="str">
        <f t="shared" si="79"/>
        <v>请填XX地区</v>
      </c>
      <c r="B94" s="760" t="str">
        <f t="shared" si="80"/>
        <v>请填XX项目</v>
      </c>
      <c r="C94" s="233">
        <v>20305</v>
      </c>
      <c r="D94" s="234" t="s">
        <v>197</v>
      </c>
      <c r="E94" s="294"/>
      <c r="F94" s="294"/>
      <c r="G94" s="294"/>
      <c r="H94" s="294"/>
      <c r="I94" s="289">
        <f t="shared" si="60"/>
        <v>0</v>
      </c>
      <c r="J94" s="294"/>
      <c r="K94" s="294"/>
      <c r="L94" s="294"/>
      <c r="M94" s="294"/>
      <c r="N94" s="294"/>
      <c r="O94" s="294"/>
      <c r="P94" s="290">
        <f t="shared" si="61"/>
        <v>0</v>
      </c>
      <c r="Q94" s="81">
        <f t="shared" si="62"/>
        <v>0</v>
      </c>
      <c r="R94" s="298">
        <f t="shared" si="63"/>
        <v>0</v>
      </c>
      <c r="S94" s="230" t="str">
        <f t="shared" si="64"/>
        <v>正常</v>
      </c>
      <c r="T94" s="288">
        <f t="shared" si="65"/>
        <v>0</v>
      </c>
      <c r="U94" s="278"/>
      <c r="V94" s="288">
        <f t="shared" si="66"/>
        <v>0</v>
      </c>
      <c r="W94" s="294"/>
      <c r="X94" s="294"/>
      <c r="Y94" s="294"/>
      <c r="Z94" s="294"/>
      <c r="AA94" s="294"/>
      <c r="AB94" s="294"/>
      <c r="AC94" s="288">
        <f t="shared" si="67"/>
        <v>0</v>
      </c>
      <c r="AD94" s="299">
        <f t="shared" si="68"/>
        <v>0</v>
      </c>
      <c r="AE94" s="288">
        <f t="shared" si="69"/>
        <v>0</v>
      </c>
      <c r="AF94" s="230" t="str">
        <f t="shared" si="70"/>
        <v>正常</v>
      </c>
      <c r="AG94" s="288">
        <f t="shared" si="71"/>
        <v>0</v>
      </c>
      <c r="AH94" s="288">
        <f t="shared" si="72"/>
        <v>0</v>
      </c>
      <c r="AI94" s="288">
        <f t="shared" si="73"/>
        <v>0</v>
      </c>
      <c r="AJ94" s="288">
        <f t="shared" si="74"/>
        <v>0</v>
      </c>
      <c r="AK94" s="299">
        <f t="shared" si="75"/>
        <v>0</v>
      </c>
      <c r="AL94" s="288">
        <f t="shared" si="76"/>
        <v>0</v>
      </c>
      <c r="AM94" s="230" t="str">
        <f t="shared" si="77"/>
        <v>正常</v>
      </c>
      <c r="AN94" s="213"/>
      <c r="AO94" s="290">
        <f t="shared" si="59"/>
        <v>0</v>
      </c>
      <c r="AP94" s="299">
        <f t="shared" si="78"/>
        <v>0</v>
      </c>
      <c r="AQ94" s="298">
        <f t="shared" si="28"/>
        <v>0</v>
      </c>
      <c r="AR94" s="235" t="str">
        <f t="shared" si="43"/>
        <v>正常</v>
      </c>
    </row>
    <row r="95" spans="1:44" ht="45">
      <c r="A95" s="760" t="str">
        <f t="shared" si="79"/>
        <v>请填XX地区</v>
      </c>
      <c r="B95" s="760" t="str">
        <f t="shared" si="80"/>
        <v>请填XX项目</v>
      </c>
      <c r="C95" s="233">
        <v>20306</v>
      </c>
      <c r="D95" s="234" t="s">
        <v>198</v>
      </c>
      <c r="E95" s="294"/>
      <c r="F95" s="294"/>
      <c r="G95" s="294"/>
      <c r="H95" s="294"/>
      <c r="I95" s="289">
        <f t="shared" si="60"/>
        <v>0</v>
      </c>
      <c r="J95" s="294"/>
      <c r="K95" s="294"/>
      <c r="L95" s="294"/>
      <c r="M95" s="294"/>
      <c r="N95" s="294"/>
      <c r="O95" s="294"/>
      <c r="P95" s="290">
        <f t="shared" si="61"/>
        <v>0</v>
      </c>
      <c r="Q95" s="81">
        <f t="shared" si="62"/>
        <v>0</v>
      </c>
      <c r="R95" s="298">
        <f t="shared" si="63"/>
        <v>0</v>
      </c>
      <c r="S95" s="230" t="str">
        <f t="shared" si="64"/>
        <v>正常</v>
      </c>
      <c r="T95" s="288">
        <f t="shared" si="65"/>
        <v>0</v>
      </c>
      <c r="U95" s="278"/>
      <c r="V95" s="288">
        <f t="shared" si="66"/>
        <v>0</v>
      </c>
      <c r="W95" s="294"/>
      <c r="X95" s="294"/>
      <c r="Y95" s="294"/>
      <c r="Z95" s="294"/>
      <c r="AA95" s="294"/>
      <c r="AB95" s="294"/>
      <c r="AC95" s="288">
        <f t="shared" si="67"/>
        <v>0</v>
      </c>
      <c r="AD95" s="299">
        <f t="shared" si="68"/>
        <v>0</v>
      </c>
      <c r="AE95" s="288">
        <f t="shared" si="69"/>
        <v>0</v>
      </c>
      <c r="AF95" s="230" t="str">
        <f t="shared" si="70"/>
        <v>正常</v>
      </c>
      <c r="AG95" s="288">
        <f t="shared" si="71"/>
        <v>0</v>
      </c>
      <c r="AH95" s="288">
        <f t="shared" si="72"/>
        <v>0</v>
      </c>
      <c r="AI95" s="288">
        <f t="shared" si="73"/>
        <v>0</v>
      </c>
      <c r="AJ95" s="288">
        <f t="shared" si="74"/>
        <v>0</v>
      </c>
      <c r="AK95" s="299">
        <f t="shared" si="75"/>
        <v>0</v>
      </c>
      <c r="AL95" s="288">
        <f t="shared" si="76"/>
        <v>0</v>
      </c>
      <c r="AM95" s="230" t="str">
        <f t="shared" si="77"/>
        <v>正常</v>
      </c>
      <c r="AN95" s="213"/>
      <c r="AO95" s="290">
        <f t="shared" si="59"/>
        <v>0</v>
      </c>
      <c r="AP95" s="299">
        <f t="shared" si="78"/>
        <v>0</v>
      </c>
      <c r="AQ95" s="298">
        <f t="shared" si="28"/>
        <v>0</v>
      </c>
      <c r="AR95" s="235" t="str">
        <f t="shared" si="43"/>
        <v>正常</v>
      </c>
    </row>
    <row r="96" spans="1:44" ht="45">
      <c r="A96" s="760" t="str">
        <f t="shared" si="79"/>
        <v>请填XX地区</v>
      </c>
      <c r="B96" s="760" t="str">
        <f t="shared" si="80"/>
        <v>请填XX项目</v>
      </c>
      <c r="C96" s="233">
        <v>20307</v>
      </c>
      <c r="D96" s="234" t="s">
        <v>199</v>
      </c>
      <c r="E96" s="294"/>
      <c r="F96" s="294"/>
      <c r="G96" s="294"/>
      <c r="H96" s="294"/>
      <c r="I96" s="289">
        <f t="shared" si="60"/>
        <v>0</v>
      </c>
      <c r="J96" s="294"/>
      <c r="K96" s="294"/>
      <c r="L96" s="294"/>
      <c r="M96" s="294"/>
      <c r="N96" s="294"/>
      <c r="O96" s="294"/>
      <c r="P96" s="290">
        <f t="shared" si="61"/>
        <v>0</v>
      </c>
      <c r="Q96" s="81">
        <f t="shared" si="62"/>
        <v>0</v>
      </c>
      <c r="R96" s="298">
        <f t="shared" si="63"/>
        <v>0</v>
      </c>
      <c r="S96" s="230" t="str">
        <f t="shared" si="64"/>
        <v>正常</v>
      </c>
      <c r="T96" s="288">
        <f t="shared" si="65"/>
        <v>0</v>
      </c>
      <c r="U96" s="278"/>
      <c r="V96" s="288">
        <f t="shared" si="66"/>
        <v>0</v>
      </c>
      <c r="W96" s="294"/>
      <c r="X96" s="294"/>
      <c r="Y96" s="294"/>
      <c r="Z96" s="294"/>
      <c r="AA96" s="294"/>
      <c r="AB96" s="294"/>
      <c r="AC96" s="288">
        <f t="shared" si="67"/>
        <v>0</v>
      </c>
      <c r="AD96" s="299">
        <f t="shared" si="68"/>
        <v>0</v>
      </c>
      <c r="AE96" s="288">
        <f t="shared" si="69"/>
        <v>0</v>
      </c>
      <c r="AF96" s="230" t="str">
        <f t="shared" si="70"/>
        <v>正常</v>
      </c>
      <c r="AG96" s="288">
        <f t="shared" si="71"/>
        <v>0</v>
      </c>
      <c r="AH96" s="288">
        <f t="shared" si="72"/>
        <v>0</v>
      </c>
      <c r="AI96" s="288">
        <f t="shared" si="73"/>
        <v>0</v>
      </c>
      <c r="AJ96" s="288">
        <f t="shared" si="74"/>
        <v>0</v>
      </c>
      <c r="AK96" s="299">
        <f t="shared" si="75"/>
        <v>0</v>
      </c>
      <c r="AL96" s="288">
        <f t="shared" si="76"/>
        <v>0</v>
      </c>
      <c r="AM96" s="230" t="str">
        <f t="shared" si="77"/>
        <v>正常</v>
      </c>
      <c r="AN96" s="213"/>
      <c r="AO96" s="290">
        <f t="shared" si="59"/>
        <v>0</v>
      </c>
      <c r="AP96" s="299">
        <f t="shared" si="78"/>
        <v>0</v>
      </c>
      <c r="AQ96" s="298">
        <f t="shared" si="28"/>
        <v>0</v>
      </c>
      <c r="AR96" s="235" t="str">
        <f t="shared" si="43"/>
        <v>正常</v>
      </c>
    </row>
    <row r="97" spans="1:44" ht="45">
      <c r="A97" s="760" t="str">
        <f t="shared" si="79"/>
        <v>请填XX地区</v>
      </c>
      <c r="B97" s="760" t="str">
        <f t="shared" si="80"/>
        <v>请填XX项目</v>
      </c>
      <c r="C97" s="233">
        <v>20308</v>
      </c>
      <c r="D97" s="234" t="s">
        <v>200</v>
      </c>
      <c r="E97" s="294"/>
      <c r="F97" s="294"/>
      <c r="G97" s="294"/>
      <c r="H97" s="294"/>
      <c r="I97" s="289">
        <f t="shared" si="60"/>
        <v>0</v>
      </c>
      <c r="J97" s="294"/>
      <c r="K97" s="294"/>
      <c r="L97" s="294"/>
      <c r="M97" s="294"/>
      <c r="N97" s="294"/>
      <c r="O97" s="294"/>
      <c r="P97" s="290">
        <f t="shared" si="61"/>
        <v>0</v>
      </c>
      <c r="Q97" s="81">
        <f t="shared" si="62"/>
        <v>0</v>
      </c>
      <c r="R97" s="298">
        <f t="shared" si="63"/>
        <v>0</v>
      </c>
      <c r="S97" s="230" t="str">
        <f t="shared" si="64"/>
        <v>正常</v>
      </c>
      <c r="T97" s="288">
        <f t="shared" si="65"/>
        <v>0</v>
      </c>
      <c r="U97" s="278"/>
      <c r="V97" s="288">
        <f t="shared" si="66"/>
        <v>0</v>
      </c>
      <c r="W97" s="294"/>
      <c r="X97" s="294"/>
      <c r="Y97" s="294"/>
      <c r="Z97" s="294"/>
      <c r="AA97" s="294"/>
      <c r="AB97" s="294"/>
      <c r="AC97" s="288">
        <f t="shared" si="67"/>
        <v>0</v>
      </c>
      <c r="AD97" s="299">
        <f t="shared" si="68"/>
        <v>0</v>
      </c>
      <c r="AE97" s="288">
        <f t="shared" si="69"/>
        <v>0</v>
      </c>
      <c r="AF97" s="230" t="str">
        <f t="shared" si="70"/>
        <v>正常</v>
      </c>
      <c r="AG97" s="288">
        <f t="shared" si="71"/>
        <v>0</v>
      </c>
      <c r="AH97" s="288">
        <f t="shared" si="72"/>
        <v>0</v>
      </c>
      <c r="AI97" s="288">
        <f t="shared" si="73"/>
        <v>0</v>
      </c>
      <c r="AJ97" s="288">
        <f t="shared" si="74"/>
        <v>0</v>
      </c>
      <c r="AK97" s="299">
        <f t="shared" si="75"/>
        <v>0</v>
      </c>
      <c r="AL97" s="288">
        <f t="shared" si="76"/>
        <v>0</v>
      </c>
      <c r="AM97" s="230" t="str">
        <f t="shared" si="77"/>
        <v>正常</v>
      </c>
      <c r="AN97" s="213"/>
      <c r="AO97" s="290">
        <f t="shared" si="59"/>
        <v>0</v>
      </c>
      <c r="AP97" s="299">
        <f t="shared" si="78"/>
        <v>0</v>
      </c>
      <c r="AQ97" s="298">
        <f t="shared" si="28"/>
        <v>0</v>
      </c>
      <c r="AR97" s="235" t="str">
        <f t="shared" si="43"/>
        <v>正常</v>
      </c>
    </row>
    <row r="98" spans="1:44" ht="45">
      <c r="A98" s="760" t="str">
        <f t="shared" si="79"/>
        <v>请填XX地区</v>
      </c>
      <c r="B98" s="760" t="str">
        <f t="shared" si="80"/>
        <v>请填XX项目</v>
      </c>
      <c r="C98" s="233">
        <v>20309</v>
      </c>
      <c r="D98" s="234" t="s">
        <v>201</v>
      </c>
      <c r="E98" s="294"/>
      <c r="F98" s="294"/>
      <c r="G98" s="294"/>
      <c r="H98" s="294"/>
      <c r="I98" s="289">
        <f t="shared" si="60"/>
        <v>0</v>
      </c>
      <c r="J98" s="294"/>
      <c r="K98" s="294"/>
      <c r="L98" s="294"/>
      <c r="M98" s="294"/>
      <c r="N98" s="294"/>
      <c r="O98" s="294"/>
      <c r="P98" s="290">
        <f t="shared" si="61"/>
        <v>0</v>
      </c>
      <c r="Q98" s="81">
        <f t="shared" si="62"/>
        <v>0</v>
      </c>
      <c r="R98" s="298">
        <f t="shared" si="63"/>
        <v>0</v>
      </c>
      <c r="S98" s="230" t="str">
        <f t="shared" si="64"/>
        <v>正常</v>
      </c>
      <c r="T98" s="288">
        <f t="shared" si="65"/>
        <v>0</v>
      </c>
      <c r="U98" s="278"/>
      <c r="V98" s="288">
        <f t="shared" si="66"/>
        <v>0</v>
      </c>
      <c r="W98" s="294"/>
      <c r="X98" s="294"/>
      <c r="Y98" s="294"/>
      <c r="Z98" s="294"/>
      <c r="AA98" s="294"/>
      <c r="AB98" s="294"/>
      <c r="AC98" s="288">
        <f t="shared" si="67"/>
        <v>0</v>
      </c>
      <c r="AD98" s="299">
        <f t="shared" si="68"/>
        <v>0</v>
      </c>
      <c r="AE98" s="288">
        <f t="shared" si="69"/>
        <v>0</v>
      </c>
      <c r="AF98" s="230" t="str">
        <f t="shared" si="70"/>
        <v>正常</v>
      </c>
      <c r="AG98" s="288">
        <f t="shared" si="71"/>
        <v>0</v>
      </c>
      <c r="AH98" s="288">
        <f t="shared" si="72"/>
        <v>0</v>
      </c>
      <c r="AI98" s="288">
        <f t="shared" si="73"/>
        <v>0</v>
      </c>
      <c r="AJ98" s="288">
        <f t="shared" si="74"/>
        <v>0</v>
      </c>
      <c r="AK98" s="299">
        <f t="shared" si="75"/>
        <v>0</v>
      </c>
      <c r="AL98" s="288">
        <f t="shared" si="76"/>
        <v>0</v>
      </c>
      <c r="AM98" s="230" t="str">
        <f t="shared" si="77"/>
        <v>正常</v>
      </c>
      <c r="AN98" s="213"/>
      <c r="AO98" s="290">
        <f t="shared" si="59"/>
        <v>0</v>
      </c>
      <c r="AP98" s="299">
        <f t="shared" si="78"/>
        <v>0</v>
      </c>
      <c r="AQ98" s="298">
        <f t="shared" si="28"/>
        <v>0</v>
      </c>
      <c r="AR98" s="235" t="str">
        <f t="shared" si="43"/>
        <v>正常</v>
      </c>
    </row>
    <row r="99" spans="1:44" ht="45">
      <c r="A99" s="760" t="str">
        <f t="shared" si="79"/>
        <v>请填XX地区</v>
      </c>
      <c r="B99" s="760" t="str">
        <f t="shared" si="80"/>
        <v>请填XX项目</v>
      </c>
      <c r="C99" s="233">
        <v>20310</v>
      </c>
      <c r="D99" s="234" t="s">
        <v>202</v>
      </c>
      <c r="E99" s="294"/>
      <c r="F99" s="294"/>
      <c r="G99" s="294"/>
      <c r="H99" s="294"/>
      <c r="I99" s="289">
        <f t="shared" si="60"/>
        <v>0</v>
      </c>
      <c r="J99" s="294"/>
      <c r="K99" s="294"/>
      <c r="L99" s="294"/>
      <c r="M99" s="294"/>
      <c r="N99" s="294"/>
      <c r="O99" s="294"/>
      <c r="P99" s="290">
        <f t="shared" si="61"/>
        <v>0</v>
      </c>
      <c r="Q99" s="81">
        <f t="shared" si="62"/>
        <v>0</v>
      </c>
      <c r="R99" s="298">
        <f t="shared" si="63"/>
        <v>0</v>
      </c>
      <c r="S99" s="230" t="str">
        <f t="shared" si="64"/>
        <v>正常</v>
      </c>
      <c r="T99" s="288">
        <f t="shared" si="65"/>
        <v>0</v>
      </c>
      <c r="U99" s="278"/>
      <c r="V99" s="288">
        <f t="shared" si="66"/>
        <v>0</v>
      </c>
      <c r="W99" s="294"/>
      <c r="X99" s="294"/>
      <c r="Y99" s="294"/>
      <c r="Z99" s="294"/>
      <c r="AA99" s="294"/>
      <c r="AB99" s="294"/>
      <c r="AC99" s="288">
        <f t="shared" si="67"/>
        <v>0</v>
      </c>
      <c r="AD99" s="299">
        <f t="shared" si="68"/>
        <v>0</v>
      </c>
      <c r="AE99" s="288">
        <f t="shared" si="69"/>
        <v>0</v>
      </c>
      <c r="AF99" s="230" t="str">
        <f t="shared" si="70"/>
        <v>正常</v>
      </c>
      <c r="AG99" s="288">
        <f t="shared" si="71"/>
        <v>0</v>
      </c>
      <c r="AH99" s="288">
        <f t="shared" si="72"/>
        <v>0</v>
      </c>
      <c r="AI99" s="288">
        <f t="shared" si="73"/>
        <v>0</v>
      </c>
      <c r="AJ99" s="288">
        <f t="shared" si="74"/>
        <v>0</v>
      </c>
      <c r="AK99" s="299">
        <f t="shared" si="75"/>
        <v>0</v>
      </c>
      <c r="AL99" s="288">
        <f t="shared" si="76"/>
        <v>0</v>
      </c>
      <c r="AM99" s="230" t="str">
        <f t="shared" si="77"/>
        <v>正常</v>
      </c>
      <c r="AN99" s="213"/>
      <c r="AO99" s="290">
        <f t="shared" si="59"/>
        <v>0</v>
      </c>
      <c r="AP99" s="299">
        <f t="shared" si="78"/>
        <v>0</v>
      </c>
      <c r="AQ99" s="298">
        <f t="shared" si="28"/>
        <v>0</v>
      </c>
      <c r="AR99" s="235" t="str">
        <f t="shared" si="43"/>
        <v>正常</v>
      </c>
    </row>
    <row r="100" spans="1:44" ht="45">
      <c r="A100" s="760" t="str">
        <f t="shared" si="79"/>
        <v>请填XX地区</v>
      </c>
      <c r="B100" s="760" t="str">
        <f t="shared" si="80"/>
        <v>请填XX项目</v>
      </c>
      <c r="C100" s="233">
        <v>20311</v>
      </c>
      <c r="D100" s="234" t="s">
        <v>203</v>
      </c>
      <c r="E100" s="294"/>
      <c r="F100" s="294"/>
      <c r="G100" s="294"/>
      <c r="H100" s="294"/>
      <c r="I100" s="289">
        <f t="shared" si="60"/>
        <v>0</v>
      </c>
      <c r="J100" s="294"/>
      <c r="K100" s="294"/>
      <c r="L100" s="294"/>
      <c r="M100" s="294"/>
      <c r="N100" s="294"/>
      <c r="O100" s="294"/>
      <c r="P100" s="290">
        <f t="shared" si="61"/>
        <v>0</v>
      </c>
      <c r="Q100" s="81">
        <f t="shared" si="62"/>
        <v>0</v>
      </c>
      <c r="R100" s="298">
        <f t="shared" si="63"/>
        <v>0</v>
      </c>
      <c r="S100" s="230" t="str">
        <f t="shared" si="64"/>
        <v>正常</v>
      </c>
      <c r="T100" s="288">
        <f t="shared" si="65"/>
        <v>0</v>
      </c>
      <c r="U100" s="278"/>
      <c r="V100" s="288">
        <f t="shared" si="66"/>
        <v>0</v>
      </c>
      <c r="W100" s="294"/>
      <c r="X100" s="294"/>
      <c r="Y100" s="294"/>
      <c r="Z100" s="294"/>
      <c r="AA100" s="294"/>
      <c r="AB100" s="294"/>
      <c r="AC100" s="288">
        <f t="shared" si="67"/>
        <v>0</v>
      </c>
      <c r="AD100" s="299">
        <f t="shared" si="68"/>
        <v>0</v>
      </c>
      <c r="AE100" s="288">
        <f t="shared" si="69"/>
        <v>0</v>
      </c>
      <c r="AF100" s="230" t="str">
        <f t="shared" si="70"/>
        <v>正常</v>
      </c>
      <c r="AG100" s="288">
        <f t="shared" si="71"/>
        <v>0</v>
      </c>
      <c r="AH100" s="288">
        <f t="shared" si="72"/>
        <v>0</v>
      </c>
      <c r="AI100" s="288">
        <f t="shared" si="73"/>
        <v>0</v>
      </c>
      <c r="AJ100" s="288">
        <f t="shared" si="74"/>
        <v>0</v>
      </c>
      <c r="AK100" s="299">
        <f t="shared" si="75"/>
        <v>0</v>
      </c>
      <c r="AL100" s="288">
        <f t="shared" si="76"/>
        <v>0</v>
      </c>
      <c r="AM100" s="230" t="str">
        <f t="shared" si="77"/>
        <v>正常</v>
      </c>
      <c r="AN100" s="213"/>
      <c r="AO100" s="290">
        <f t="shared" si="59"/>
        <v>0</v>
      </c>
      <c r="AP100" s="299">
        <f t="shared" si="78"/>
        <v>0</v>
      </c>
      <c r="AQ100" s="298">
        <f t="shared" si="28"/>
        <v>0</v>
      </c>
      <c r="AR100" s="235" t="str">
        <f t="shared" si="43"/>
        <v>正常</v>
      </c>
    </row>
    <row r="101" spans="1:44" ht="45">
      <c r="A101" s="760" t="str">
        <f t="shared" si="79"/>
        <v>请填XX地区</v>
      </c>
      <c r="B101" s="760" t="str">
        <f t="shared" si="80"/>
        <v>请填XX项目</v>
      </c>
      <c r="C101" s="236">
        <v>20312</v>
      </c>
      <c r="D101" s="237" t="s">
        <v>204</v>
      </c>
      <c r="E101" s="294"/>
      <c r="F101" s="294"/>
      <c r="G101" s="294"/>
      <c r="H101" s="294"/>
      <c r="I101" s="289">
        <f t="shared" si="60"/>
        <v>0</v>
      </c>
      <c r="J101" s="294"/>
      <c r="K101" s="294"/>
      <c r="L101" s="294"/>
      <c r="M101" s="294"/>
      <c r="N101" s="294"/>
      <c r="O101" s="294"/>
      <c r="P101" s="290">
        <f t="shared" si="61"/>
        <v>0</v>
      </c>
      <c r="Q101" s="81">
        <f t="shared" si="62"/>
        <v>0</v>
      </c>
      <c r="R101" s="298">
        <f t="shared" si="63"/>
        <v>0</v>
      </c>
      <c r="S101" s="230" t="str">
        <f t="shared" si="64"/>
        <v>正常</v>
      </c>
      <c r="T101" s="288">
        <f t="shared" si="65"/>
        <v>0</v>
      </c>
      <c r="U101" s="278"/>
      <c r="V101" s="288">
        <f t="shared" si="66"/>
        <v>0</v>
      </c>
      <c r="W101" s="294"/>
      <c r="X101" s="294"/>
      <c r="Y101" s="294"/>
      <c r="Z101" s="294"/>
      <c r="AA101" s="294"/>
      <c r="AB101" s="294"/>
      <c r="AC101" s="288">
        <f t="shared" si="67"/>
        <v>0</v>
      </c>
      <c r="AD101" s="299">
        <f t="shared" si="68"/>
        <v>0</v>
      </c>
      <c r="AE101" s="288">
        <f t="shared" si="69"/>
        <v>0</v>
      </c>
      <c r="AF101" s="230" t="str">
        <f t="shared" si="70"/>
        <v>正常</v>
      </c>
      <c r="AG101" s="288">
        <f t="shared" si="71"/>
        <v>0</v>
      </c>
      <c r="AH101" s="288">
        <f t="shared" si="72"/>
        <v>0</v>
      </c>
      <c r="AI101" s="288">
        <f t="shared" si="73"/>
        <v>0</v>
      </c>
      <c r="AJ101" s="288">
        <f t="shared" si="74"/>
        <v>0</v>
      </c>
      <c r="AK101" s="299">
        <f t="shared" si="75"/>
        <v>0</v>
      </c>
      <c r="AL101" s="288">
        <f t="shared" si="76"/>
        <v>0</v>
      </c>
      <c r="AM101" s="230" t="str">
        <f t="shared" si="77"/>
        <v>正常</v>
      </c>
      <c r="AN101" s="213"/>
      <c r="AO101" s="290">
        <f t="shared" si="59"/>
        <v>0</v>
      </c>
      <c r="AP101" s="299">
        <f t="shared" si="78"/>
        <v>0</v>
      </c>
      <c r="AQ101" s="298">
        <f t="shared" si="28"/>
        <v>0</v>
      </c>
      <c r="AR101" s="235" t="str">
        <f t="shared" si="43"/>
        <v>正常</v>
      </c>
    </row>
    <row r="102" spans="1:44" ht="45">
      <c r="A102" s="760" t="str">
        <f t="shared" si="79"/>
        <v>请填XX地区</v>
      </c>
      <c r="B102" s="760" t="str">
        <f t="shared" si="80"/>
        <v>请填XX项目</v>
      </c>
      <c r="C102" s="236">
        <v>20316</v>
      </c>
      <c r="D102" s="237" t="s">
        <v>205</v>
      </c>
      <c r="E102" s="294"/>
      <c r="F102" s="294"/>
      <c r="G102" s="294"/>
      <c r="H102" s="294"/>
      <c r="I102" s="289">
        <f t="shared" si="60"/>
        <v>0</v>
      </c>
      <c r="J102" s="294"/>
      <c r="K102" s="294"/>
      <c r="L102" s="294"/>
      <c r="M102" s="294"/>
      <c r="N102" s="294"/>
      <c r="O102" s="294"/>
      <c r="P102" s="290">
        <f t="shared" si="61"/>
        <v>0</v>
      </c>
      <c r="Q102" s="81">
        <f t="shared" si="62"/>
        <v>0</v>
      </c>
      <c r="R102" s="298">
        <f t="shared" si="63"/>
        <v>0</v>
      </c>
      <c r="S102" s="230" t="str">
        <f t="shared" si="64"/>
        <v>正常</v>
      </c>
      <c r="T102" s="288">
        <f t="shared" si="65"/>
        <v>0</v>
      </c>
      <c r="U102" s="278"/>
      <c r="V102" s="288">
        <f t="shared" si="66"/>
        <v>0</v>
      </c>
      <c r="W102" s="294"/>
      <c r="X102" s="294"/>
      <c r="Y102" s="294"/>
      <c r="Z102" s="294"/>
      <c r="AA102" s="294"/>
      <c r="AB102" s="294"/>
      <c r="AC102" s="288">
        <f t="shared" si="67"/>
        <v>0</v>
      </c>
      <c r="AD102" s="299">
        <f t="shared" si="68"/>
        <v>0</v>
      </c>
      <c r="AE102" s="288">
        <f t="shared" si="69"/>
        <v>0</v>
      </c>
      <c r="AF102" s="230" t="str">
        <f t="shared" si="70"/>
        <v>正常</v>
      </c>
      <c r="AG102" s="288">
        <f t="shared" si="71"/>
        <v>0</v>
      </c>
      <c r="AH102" s="288">
        <f t="shared" si="72"/>
        <v>0</v>
      </c>
      <c r="AI102" s="288">
        <f t="shared" si="73"/>
        <v>0</v>
      </c>
      <c r="AJ102" s="288">
        <f t="shared" si="74"/>
        <v>0</v>
      </c>
      <c r="AK102" s="299">
        <f t="shared" si="75"/>
        <v>0</v>
      </c>
      <c r="AL102" s="288">
        <f t="shared" si="76"/>
        <v>0</v>
      </c>
      <c r="AM102" s="230" t="str">
        <f t="shared" si="77"/>
        <v>正常</v>
      </c>
      <c r="AN102" s="213"/>
      <c r="AO102" s="290">
        <f t="shared" si="59"/>
        <v>0</v>
      </c>
      <c r="AP102" s="299">
        <f t="shared" si="78"/>
        <v>0</v>
      </c>
      <c r="AQ102" s="298">
        <f t="shared" si="28"/>
        <v>0</v>
      </c>
      <c r="AR102" s="235" t="str">
        <f t="shared" si="43"/>
        <v>正常</v>
      </c>
    </row>
    <row r="103" spans="1:44" ht="45">
      <c r="A103" s="760" t="str">
        <f t="shared" si="79"/>
        <v>请填XX地区</v>
      </c>
      <c r="B103" s="760" t="str">
        <f t="shared" si="80"/>
        <v>请填XX项目</v>
      </c>
      <c r="C103" s="236">
        <v>20317</v>
      </c>
      <c r="D103" s="237" t="s">
        <v>206</v>
      </c>
      <c r="E103" s="294"/>
      <c r="F103" s="294"/>
      <c r="G103" s="294"/>
      <c r="H103" s="294"/>
      <c r="I103" s="289">
        <f t="shared" si="60"/>
        <v>0</v>
      </c>
      <c r="J103" s="294"/>
      <c r="K103" s="294"/>
      <c r="L103" s="294"/>
      <c r="M103" s="294"/>
      <c r="N103" s="294"/>
      <c r="O103" s="294"/>
      <c r="P103" s="290">
        <f t="shared" si="61"/>
        <v>0</v>
      </c>
      <c r="Q103" s="81">
        <f t="shared" si="62"/>
        <v>0</v>
      </c>
      <c r="R103" s="298">
        <f t="shared" si="63"/>
        <v>0</v>
      </c>
      <c r="S103" s="230" t="str">
        <f t="shared" si="64"/>
        <v>正常</v>
      </c>
      <c r="T103" s="288">
        <f t="shared" si="65"/>
        <v>0</v>
      </c>
      <c r="U103" s="278"/>
      <c r="V103" s="288">
        <f t="shared" si="66"/>
        <v>0</v>
      </c>
      <c r="W103" s="294"/>
      <c r="X103" s="294"/>
      <c r="Y103" s="294"/>
      <c r="Z103" s="294"/>
      <c r="AA103" s="294"/>
      <c r="AB103" s="294"/>
      <c r="AC103" s="288">
        <f t="shared" si="67"/>
        <v>0</v>
      </c>
      <c r="AD103" s="299">
        <f t="shared" si="68"/>
        <v>0</v>
      </c>
      <c r="AE103" s="288">
        <f t="shared" si="69"/>
        <v>0</v>
      </c>
      <c r="AF103" s="230" t="str">
        <f t="shared" si="70"/>
        <v>正常</v>
      </c>
      <c r="AG103" s="288">
        <f t="shared" si="71"/>
        <v>0</v>
      </c>
      <c r="AH103" s="288">
        <f t="shared" si="72"/>
        <v>0</v>
      </c>
      <c r="AI103" s="288">
        <f t="shared" si="73"/>
        <v>0</v>
      </c>
      <c r="AJ103" s="288">
        <f t="shared" si="74"/>
        <v>0</v>
      </c>
      <c r="AK103" s="299">
        <f t="shared" si="75"/>
        <v>0</v>
      </c>
      <c r="AL103" s="288">
        <f t="shared" si="76"/>
        <v>0</v>
      </c>
      <c r="AM103" s="230" t="str">
        <f t="shared" si="77"/>
        <v>正常</v>
      </c>
      <c r="AN103" s="213"/>
      <c r="AO103" s="290">
        <f t="shared" si="59"/>
        <v>0</v>
      </c>
      <c r="AP103" s="299">
        <f t="shared" si="78"/>
        <v>0</v>
      </c>
      <c r="AQ103" s="298">
        <f t="shared" si="28"/>
        <v>0</v>
      </c>
      <c r="AR103" s="235" t="str">
        <f t="shared" si="43"/>
        <v>正常</v>
      </c>
    </row>
    <row r="104" spans="1:44" ht="45">
      <c r="A104" s="760" t="str">
        <f t="shared" si="79"/>
        <v>请填XX地区</v>
      </c>
      <c r="B104" s="760" t="str">
        <f t="shared" si="80"/>
        <v>请填XX项目</v>
      </c>
      <c r="C104" s="236">
        <v>20319</v>
      </c>
      <c r="D104" s="237" t="s">
        <v>207</v>
      </c>
      <c r="E104" s="294"/>
      <c r="F104" s="294"/>
      <c r="G104" s="294"/>
      <c r="H104" s="294"/>
      <c r="I104" s="289">
        <f t="shared" si="60"/>
        <v>0</v>
      </c>
      <c r="J104" s="294"/>
      <c r="K104" s="294"/>
      <c r="L104" s="294"/>
      <c r="M104" s="294"/>
      <c r="N104" s="294"/>
      <c r="O104" s="294"/>
      <c r="P104" s="290">
        <f t="shared" si="61"/>
        <v>0</v>
      </c>
      <c r="Q104" s="81">
        <f t="shared" si="62"/>
        <v>0</v>
      </c>
      <c r="R104" s="298">
        <f t="shared" si="63"/>
        <v>0</v>
      </c>
      <c r="S104" s="230" t="str">
        <f t="shared" si="64"/>
        <v>正常</v>
      </c>
      <c r="T104" s="288">
        <f t="shared" si="65"/>
        <v>0</v>
      </c>
      <c r="U104" s="278"/>
      <c r="V104" s="288">
        <f t="shared" si="66"/>
        <v>0</v>
      </c>
      <c r="W104" s="294"/>
      <c r="X104" s="294"/>
      <c r="Y104" s="294"/>
      <c r="Z104" s="294"/>
      <c r="AA104" s="294"/>
      <c r="AB104" s="294"/>
      <c r="AC104" s="288">
        <f t="shared" si="67"/>
        <v>0</v>
      </c>
      <c r="AD104" s="299">
        <f t="shared" si="68"/>
        <v>0</v>
      </c>
      <c r="AE104" s="288">
        <f t="shared" si="69"/>
        <v>0</v>
      </c>
      <c r="AF104" s="230" t="str">
        <f t="shared" si="70"/>
        <v>正常</v>
      </c>
      <c r="AG104" s="288">
        <f t="shared" si="71"/>
        <v>0</v>
      </c>
      <c r="AH104" s="288">
        <f t="shared" si="72"/>
        <v>0</v>
      </c>
      <c r="AI104" s="288">
        <f t="shared" si="73"/>
        <v>0</v>
      </c>
      <c r="AJ104" s="288">
        <f t="shared" si="74"/>
        <v>0</v>
      </c>
      <c r="AK104" s="299">
        <f t="shared" si="75"/>
        <v>0</v>
      </c>
      <c r="AL104" s="288">
        <f t="shared" si="76"/>
        <v>0</v>
      </c>
      <c r="AM104" s="230" t="str">
        <f t="shared" si="77"/>
        <v>正常</v>
      </c>
      <c r="AN104" s="213"/>
      <c r="AO104" s="290">
        <f t="shared" si="59"/>
        <v>0</v>
      </c>
      <c r="AP104" s="299">
        <f t="shared" si="78"/>
        <v>0</v>
      </c>
      <c r="AQ104" s="298">
        <f t="shared" si="28"/>
        <v>0</v>
      </c>
      <c r="AR104" s="235" t="str">
        <f t="shared" si="43"/>
        <v>正常</v>
      </c>
    </row>
    <row r="105" spans="1:44" ht="45">
      <c r="A105" s="760" t="str">
        <f t="shared" si="79"/>
        <v>请填XX地区</v>
      </c>
      <c r="B105" s="760" t="str">
        <f t="shared" si="80"/>
        <v>请填XX项目</v>
      </c>
      <c r="C105" s="236">
        <v>204</v>
      </c>
      <c r="D105" s="237" t="s">
        <v>208</v>
      </c>
      <c r="E105" s="288">
        <f>SUM(E106:E111)</f>
        <v>0</v>
      </c>
      <c r="F105" s="288">
        <f>SUM(F106:F111)</f>
        <v>0</v>
      </c>
      <c r="G105" s="288">
        <f>SUM(G106:G111)</f>
        <v>0</v>
      </c>
      <c r="H105" s="288">
        <f>SUM(H106:H111)</f>
        <v>0</v>
      </c>
      <c r="I105" s="289">
        <f t="shared" si="60"/>
        <v>0</v>
      </c>
      <c r="J105" s="288">
        <f>SUM(J106:J111)</f>
        <v>0</v>
      </c>
      <c r="K105" s="288">
        <f t="shared" ref="K105:O105" si="88">SUM(K106:K111)</f>
        <v>0</v>
      </c>
      <c r="L105" s="288">
        <f t="shared" si="88"/>
        <v>0</v>
      </c>
      <c r="M105" s="288">
        <f t="shared" si="88"/>
        <v>0</v>
      </c>
      <c r="N105" s="288">
        <f t="shared" si="88"/>
        <v>0</v>
      </c>
      <c r="O105" s="288">
        <f t="shared" si="88"/>
        <v>0</v>
      </c>
      <c r="P105" s="290">
        <f t="shared" si="61"/>
        <v>0</v>
      </c>
      <c r="Q105" s="81">
        <f t="shared" si="62"/>
        <v>0</v>
      </c>
      <c r="R105" s="298">
        <f t="shared" si="63"/>
        <v>0</v>
      </c>
      <c r="S105" s="230" t="str">
        <f t="shared" si="64"/>
        <v>正常</v>
      </c>
      <c r="T105" s="288">
        <f t="shared" si="65"/>
        <v>0</v>
      </c>
      <c r="U105" s="278">
        <f>SUM(U106:U111)</f>
        <v>0</v>
      </c>
      <c r="V105" s="288">
        <f t="shared" si="66"/>
        <v>0</v>
      </c>
      <c r="W105" s="288">
        <f>SUM(W106:W111)</f>
        <v>0</v>
      </c>
      <c r="X105" s="288">
        <f t="shared" ref="X105:AB105" si="89">SUM(X106:X111)</f>
        <v>0</v>
      </c>
      <c r="Y105" s="288">
        <f t="shared" si="89"/>
        <v>0</v>
      </c>
      <c r="Z105" s="288">
        <f t="shared" si="89"/>
        <v>0</v>
      </c>
      <c r="AA105" s="288">
        <f t="shared" si="89"/>
        <v>0</v>
      </c>
      <c r="AB105" s="288">
        <f t="shared" si="89"/>
        <v>0</v>
      </c>
      <c r="AC105" s="288">
        <f t="shared" si="67"/>
        <v>0</v>
      </c>
      <c r="AD105" s="299">
        <f t="shared" si="68"/>
        <v>0</v>
      </c>
      <c r="AE105" s="288">
        <f t="shared" si="69"/>
        <v>0</v>
      </c>
      <c r="AF105" s="230" t="str">
        <f t="shared" si="70"/>
        <v>正常</v>
      </c>
      <c r="AG105" s="288">
        <f t="shared" si="71"/>
        <v>0</v>
      </c>
      <c r="AH105" s="288">
        <f t="shared" si="72"/>
        <v>0</v>
      </c>
      <c r="AI105" s="288">
        <f t="shared" si="73"/>
        <v>0</v>
      </c>
      <c r="AJ105" s="288">
        <f t="shared" si="74"/>
        <v>0</v>
      </c>
      <c r="AK105" s="299">
        <f t="shared" si="75"/>
        <v>0</v>
      </c>
      <c r="AL105" s="288">
        <f t="shared" si="76"/>
        <v>0</v>
      </c>
      <c r="AM105" s="230" t="str">
        <f t="shared" si="77"/>
        <v>正常</v>
      </c>
      <c r="AN105" s="213"/>
      <c r="AO105" s="290">
        <f t="shared" si="59"/>
        <v>0</v>
      </c>
      <c r="AP105" s="299">
        <f t="shared" si="78"/>
        <v>0</v>
      </c>
      <c r="AQ105" s="298">
        <f t="shared" si="28"/>
        <v>0</v>
      </c>
      <c r="AR105" s="235" t="str">
        <f t="shared" si="43"/>
        <v>正常</v>
      </c>
    </row>
    <row r="106" spans="1:44" ht="45">
      <c r="A106" s="760" t="str">
        <f t="shared" si="79"/>
        <v>请填XX地区</v>
      </c>
      <c r="B106" s="760" t="str">
        <f t="shared" si="80"/>
        <v>请填XX项目</v>
      </c>
      <c r="C106" s="236">
        <v>20401</v>
      </c>
      <c r="D106" s="237" t="s">
        <v>209</v>
      </c>
      <c r="E106" s="294"/>
      <c r="F106" s="294"/>
      <c r="G106" s="294"/>
      <c r="H106" s="294"/>
      <c r="I106" s="289">
        <f t="shared" si="60"/>
        <v>0</v>
      </c>
      <c r="J106" s="294"/>
      <c r="K106" s="294"/>
      <c r="L106" s="294"/>
      <c r="M106" s="294"/>
      <c r="N106" s="294"/>
      <c r="O106" s="294"/>
      <c r="P106" s="290">
        <f t="shared" si="61"/>
        <v>0</v>
      </c>
      <c r="Q106" s="81">
        <f t="shared" si="62"/>
        <v>0</v>
      </c>
      <c r="R106" s="298">
        <f t="shared" si="63"/>
        <v>0</v>
      </c>
      <c r="S106" s="230" t="str">
        <f t="shared" si="64"/>
        <v>正常</v>
      </c>
      <c r="T106" s="288">
        <f t="shared" si="65"/>
        <v>0</v>
      </c>
      <c r="U106" s="278"/>
      <c r="V106" s="288">
        <f t="shared" si="66"/>
        <v>0</v>
      </c>
      <c r="W106" s="294"/>
      <c r="X106" s="294"/>
      <c r="Y106" s="294"/>
      <c r="Z106" s="294"/>
      <c r="AA106" s="294"/>
      <c r="AB106" s="294"/>
      <c r="AC106" s="288">
        <f t="shared" si="67"/>
        <v>0</v>
      </c>
      <c r="AD106" s="299">
        <f t="shared" si="68"/>
        <v>0</v>
      </c>
      <c r="AE106" s="288">
        <f t="shared" si="69"/>
        <v>0</v>
      </c>
      <c r="AF106" s="230" t="str">
        <f t="shared" si="70"/>
        <v>正常</v>
      </c>
      <c r="AG106" s="288">
        <f t="shared" si="71"/>
        <v>0</v>
      </c>
      <c r="AH106" s="288">
        <f t="shared" si="72"/>
        <v>0</v>
      </c>
      <c r="AI106" s="288">
        <f t="shared" si="73"/>
        <v>0</v>
      </c>
      <c r="AJ106" s="288">
        <f t="shared" si="74"/>
        <v>0</v>
      </c>
      <c r="AK106" s="299">
        <f t="shared" si="75"/>
        <v>0</v>
      </c>
      <c r="AL106" s="288">
        <f t="shared" si="76"/>
        <v>0</v>
      </c>
      <c r="AM106" s="230" t="str">
        <f t="shared" si="77"/>
        <v>正常</v>
      </c>
      <c r="AN106" s="213"/>
      <c r="AO106" s="290">
        <f t="shared" si="59"/>
        <v>0</v>
      </c>
      <c r="AP106" s="299">
        <f t="shared" si="78"/>
        <v>0</v>
      </c>
      <c r="AQ106" s="298">
        <f t="shared" si="28"/>
        <v>0</v>
      </c>
      <c r="AR106" s="235" t="str">
        <f t="shared" si="43"/>
        <v>正常</v>
      </c>
    </row>
    <row r="107" spans="1:44" ht="45">
      <c r="A107" s="760" t="str">
        <f t="shared" si="79"/>
        <v>请填XX地区</v>
      </c>
      <c r="B107" s="760" t="str">
        <f t="shared" si="80"/>
        <v>请填XX项目</v>
      </c>
      <c r="C107" s="236">
        <v>20402</v>
      </c>
      <c r="D107" s="237" t="s">
        <v>210</v>
      </c>
      <c r="E107" s="294"/>
      <c r="F107" s="294"/>
      <c r="G107" s="294"/>
      <c r="H107" s="294"/>
      <c r="I107" s="289">
        <f t="shared" si="60"/>
        <v>0</v>
      </c>
      <c r="J107" s="294"/>
      <c r="K107" s="294"/>
      <c r="L107" s="294"/>
      <c r="M107" s="294"/>
      <c r="N107" s="294"/>
      <c r="O107" s="294"/>
      <c r="P107" s="290">
        <f t="shared" si="61"/>
        <v>0</v>
      </c>
      <c r="Q107" s="81">
        <f t="shared" si="62"/>
        <v>0</v>
      </c>
      <c r="R107" s="298">
        <f t="shared" si="63"/>
        <v>0</v>
      </c>
      <c r="S107" s="230" t="str">
        <f t="shared" si="64"/>
        <v>正常</v>
      </c>
      <c r="T107" s="288">
        <f t="shared" si="65"/>
        <v>0</v>
      </c>
      <c r="U107" s="278"/>
      <c r="V107" s="288">
        <f t="shared" si="66"/>
        <v>0</v>
      </c>
      <c r="W107" s="294"/>
      <c r="X107" s="294"/>
      <c r="Y107" s="294"/>
      <c r="Z107" s="294"/>
      <c r="AA107" s="294"/>
      <c r="AB107" s="294"/>
      <c r="AC107" s="288">
        <f t="shared" si="67"/>
        <v>0</v>
      </c>
      <c r="AD107" s="299">
        <f t="shared" si="68"/>
        <v>0</v>
      </c>
      <c r="AE107" s="288">
        <f t="shared" si="69"/>
        <v>0</v>
      </c>
      <c r="AF107" s="230" t="str">
        <f t="shared" si="70"/>
        <v>正常</v>
      </c>
      <c r="AG107" s="288">
        <f t="shared" si="71"/>
        <v>0</v>
      </c>
      <c r="AH107" s="288">
        <f t="shared" si="72"/>
        <v>0</v>
      </c>
      <c r="AI107" s="288">
        <f t="shared" si="73"/>
        <v>0</v>
      </c>
      <c r="AJ107" s="288">
        <f t="shared" si="74"/>
        <v>0</v>
      </c>
      <c r="AK107" s="299">
        <f t="shared" si="75"/>
        <v>0</v>
      </c>
      <c r="AL107" s="288">
        <f t="shared" si="76"/>
        <v>0</v>
      </c>
      <c r="AM107" s="230" t="str">
        <f t="shared" si="77"/>
        <v>正常</v>
      </c>
      <c r="AN107" s="213"/>
      <c r="AO107" s="290">
        <f t="shared" si="59"/>
        <v>0</v>
      </c>
      <c r="AP107" s="299">
        <f t="shared" si="78"/>
        <v>0</v>
      </c>
      <c r="AQ107" s="298">
        <f t="shared" si="28"/>
        <v>0</v>
      </c>
      <c r="AR107" s="235" t="str">
        <f t="shared" si="43"/>
        <v>正常</v>
      </c>
    </row>
    <row r="108" spans="1:44" ht="45">
      <c r="A108" s="760" t="str">
        <f t="shared" si="79"/>
        <v>请填XX地区</v>
      </c>
      <c r="B108" s="760" t="str">
        <f t="shared" si="80"/>
        <v>请填XX项目</v>
      </c>
      <c r="C108" s="236">
        <v>20403</v>
      </c>
      <c r="D108" s="237" t="s">
        <v>211</v>
      </c>
      <c r="E108" s="294"/>
      <c r="F108" s="294"/>
      <c r="G108" s="294"/>
      <c r="H108" s="294"/>
      <c r="I108" s="289">
        <f t="shared" si="60"/>
        <v>0</v>
      </c>
      <c r="J108" s="294"/>
      <c r="K108" s="294"/>
      <c r="L108" s="294"/>
      <c r="M108" s="294"/>
      <c r="N108" s="294"/>
      <c r="O108" s="294"/>
      <c r="P108" s="290">
        <f t="shared" si="61"/>
        <v>0</v>
      </c>
      <c r="Q108" s="81">
        <f t="shared" si="62"/>
        <v>0</v>
      </c>
      <c r="R108" s="298">
        <f t="shared" si="63"/>
        <v>0</v>
      </c>
      <c r="S108" s="230" t="str">
        <f t="shared" si="64"/>
        <v>正常</v>
      </c>
      <c r="T108" s="288">
        <f t="shared" si="65"/>
        <v>0</v>
      </c>
      <c r="U108" s="278"/>
      <c r="V108" s="288">
        <f t="shared" si="66"/>
        <v>0</v>
      </c>
      <c r="W108" s="294"/>
      <c r="X108" s="294"/>
      <c r="Y108" s="294"/>
      <c r="Z108" s="294"/>
      <c r="AA108" s="294"/>
      <c r="AB108" s="294"/>
      <c r="AC108" s="288">
        <f t="shared" si="67"/>
        <v>0</v>
      </c>
      <c r="AD108" s="299">
        <f t="shared" si="68"/>
        <v>0</v>
      </c>
      <c r="AE108" s="288">
        <f t="shared" si="69"/>
        <v>0</v>
      </c>
      <c r="AF108" s="230" t="str">
        <f t="shared" si="70"/>
        <v>正常</v>
      </c>
      <c r="AG108" s="288">
        <f t="shared" si="71"/>
        <v>0</v>
      </c>
      <c r="AH108" s="288">
        <f t="shared" si="72"/>
        <v>0</v>
      </c>
      <c r="AI108" s="288">
        <f t="shared" si="73"/>
        <v>0</v>
      </c>
      <c r="AJ108" s="288">
        <f t="shared" si="74"/>
        <v>0</v>
      </c>
      <c r="AK108" s="299">
        <f t="shared" si="75"/>
        <v>0</v>
      </c>
      <c r="AL108" s="288">
        <f t="shared" si="76"/>
        <v>0</v>
      </c>
      <c r="AM108" s="230" t="str">
        <f t="shared" si="77"/>
        <v>正常</v>
      </c>
      <c r="AN108" s="213"/>
      <c r="AO108" s="290">
        <f t="shared" si="59"/>
        <v>0</v>
      </c>
      <c r="AP108" s="299">
        <f t="shared" si="78"/>
        <v>0</v>
      </c>
      <c r="AQ108" s="298">
        <f t="shared" si="28"/>
        <v>0</v>
      </c>
      <c r="AR108" s="235" t="str">
        <f t="shared" ref="AR108:AR116" si="90">IF(AN108=0,IF(AO108=0,"正常","调整预算"), IF(AP108&lt;80%,"正常",IF(AP108&lt;100%,"预警","停止付款")))</f>
        <v>正常</v>
      </c>
    </row>
    <row r="109" spans="1:44" ht="45">
      <c r="A109" s="760" t="str">
        <f t="shared" si="79"/>
        <v>请填XX地区</v>
      </c>
      <c r="B109" s="760" t="str">
        <f t="shared" si="80"/>
        <v>请填XX项目</v>
      </c>
      <c r="C109" s="236">
        <v>20404</v>
      </c>
      <c r="D109" s="237" t="s">
        <v>212</v>
      </c>
      <c r="E109" s="294"/>
      <c r="F109" s="294"/>
      <c r="G109" s="294"/>
      <c r="H109" s="294"/>
      <c r="I109" s="289">
        <f t="shared" si="60"/>
        <v>0</v>
      </c>
      <c r="J109" s="294"/>
      <c r="K109" s="294"/>
      <c r="L109" s="294"/>
      <c r="M109" s="294"/>
      <c r="N109" s="294"/>
      <c r="O109" s="294"/>
      <c r="P109" s="290">
        <f t="shared" si="61"/>
        <v>0</v>
      </c>
      <c r="Q109" s="81">
        <f t="shared" si="62"/>
        <v>0</v>
      </c>
      <c r="R109" s="298">
        <f t="shared" si="63"/>
        <v>0</v>
      </c>
      <c r="S109" s="230" t="str">
        <f t="shared" si="64"/>
        <v>正常</v>
      </c>
      <c r="T109" s="288">
        <f t="shared" si="65"/>
        <v>0</v>
      </c>
      <c r="U109" s="278"/>
      <c r="V109" s="288">
        <f t="shared" si="66"/>
        <v>0</v>
      </c>
      <c r="W109" s="294"/>
      <c r="X109" s="294"/>
      <c r="Y109" s="294"/>
      <c r="Z109" s="294"/>
      <c r="AA109" s="294"/>
      <c r="AB109" s="294"/>
      <c r="AC109" s="288">
        <f t="shared" si="67"/>
        <v>0</v>
      </c>
      <c r="AD109" s="299">
        <f t="shared" si="68"/>
        <v>0</v>
      </c>
      <c r="AE109" s="288">
        <f t="shared" si="69"/>
        <v>0</v>
      </c>
      <c r="AF109" s="230" t="str">
        <f t="shared" si="70"/>
        <v>正常</v>
      </c>
      <c r="AG109" s="288">
        <f t="shared" si="71"/>
        <v>0</v>
      </c>
      <c r="AH109" s="288">
        <f t="shared" si="72"/>
        <v>0</v>
      </c>
      <c r="AI109" s="288">
        <f t="shared" si="73"/>
        <v>0</v>
      </c>
      <c r="AJ109" s="288">
        <f t="shared" si="74"/>
        <v>0</v>
      </c>
      <c r="AK109" s="299">
        <f t="shared" si="75"/>
        <v>0</v>
      </c>
      <c r="AL109" s="288">
        <f t="shared" si="76"/>
        <v>0</v>
      </c>
      <c r="AM109" s="230" t="str">
        <f t="shared" si="77"/>
        <v>正常</v>
      </c>
      <c r="AN109" s="213"/>
      <c r="AO109" s="290">
        <f t="shared" si="59"/>
        <v>0</v>
      </c>
      <c r="AP109" s="299">
        <f t="shared" si="78"/>
        <v>0</v>
      </c>
      <c r="AQ109" s="298">
        <f t="shared" si="28"/>
        <v>0</v>
      </c>
      <c r="AR109" s="235" t="str">
        <f t="shared" si="90"/>
        <v>正常</v>
      </c>
    </row>
    <row r="110" spans="1:44" ht="45">
      <c r="A110" s="760" t="str">
        <f t="shared" si="79"/>
        <v>请填XX地区</v>
      </c>
      <c r="B110" s="760" t="str">
        <f t="shared" si="80"/>
        <v>请填XX项目</v>
      </c>
      <c r="C110" s="236">
        <v>20405</v>
      </c>
      <c r="D110" s="237" t="s">
        <v>213</v>
      </c>
      <c r="E110" s="294"/>
      <c r="F110" s="294"/>
      <c r="G110" s="294"/>
      <c r="H110" s="294"/>
      <c r="I110" s="289">
        <f t="shared" si="60"/>
        <v>0</v>
      </c>
      <c r="J110" s="294"/>
      <c r="K110" s="294"/>
      <c r="L110" s="294"/>
      <c r="M110" s="294"/>
      <c r="N110" s="294"/>
      <c r="O110" s="294"/>
      <c r="P110" s="290">
        <f t="shared" si="61"/>
        <v>0</v>
      </c>
      <c r="Q110" s="81">
        <f t="shared" si="62"/>
        <v>0</v>
      </c>
      <c r="R110" s="298">
        <f t="shared" si="63"/>
        <v>0</v>
      </c>
      <c r="S110" s="230" t="str">
        <f t="shared" si="64"/>
        <v>正常</v>
      </c>
      <c r="T110" s="288">
        <f t="shared" si="65"/>
        <v>0</v>
      </c>
      <c r="U110" s="278"/>
      <c r="V110" s="288">
        <f t="shared" si="66"/>
        <v>0</v>
      </c>
      <c r="W110" s="294"/>
      <c r="X110" s="294"/>
      <c r="Y110" s="294"/>
      <c r="Z110" s="294"/>
      <c r="AA110" s="294"/>
      <c r="AB110" s="294"/>
      <c r="AC110" s="288">
        <f t="shared" si="67"/>
        <v>0</v>
      </c>
      <c r="AD110" s="299">
        <f t="shared" si="68"/>
        <v>0</v>
      </c>
      <c r="AE110" s="288">
        <f t="shared" si="69"/>
        <v>0</v>
      </c>
      <c r="AF110" s="230" t="str">
        <f t="shared" si="70"/>
        <v>正常</v>
      </c>
      <c r="AG110" s="288">
        <f t="shared" si="71"/>
        <v>0</v>
      </c>
      <c r="AH110" s="288">
        <f t="shared" si="72"/>
        <v>0</v>
      </c>
      <c r="AI110" s="288">
        <f t="shared" si="73"/>
        <v>0</v>
      </c>
      <c r="AJ110" s="288">
        <f t="shared" si="74"/>
        <v>0</v>
      </c>
      <c r="AK110" s="299">
        <f t="shared" si="75"/>
        <v>0</v>
      </c>
      <c r="AL110" s="288">
        <f t="shared" si="76"/>
        <v>0</v>
      </c>
      <c r="AM110" s="230" t="str">
        <f t="shared" si="77"/>
        <v>正常</v>
      </c>
      <c r="AN110" s="213"/>
      <c r="AO110" s="290">
        <f t="shared" si="59"/>
        <v>0</v>
      </c>
      <c r="AP110" s="299">
        <f t="shared" si="78"/>
        <v>0</v>
      </c>
      <c r="AQ110" s="298">
        <f t="shared" si="28"/>
        <v>0</v>
      </c>
      <c r="AR110" s="235" t="str">
        <f t="shared" si="90"/>
        <v>正常</v>
      </c>
    </row>
    <row r="111" spans="1:44" ht="45">
      <c r="A111" s="760" t="str">
        <f t="shared" si="79"/>
        <v>请填XX地区</v>
      </c>
      <c r="B111" s="760" t="str">
        <f t="shared" si="80"/>
        <v>请填XX项目</v>
      </c>
      <c r="C111" s="236">
        <v>20406</v>
      </c>
      <c r="D111" s="237" t="s">
        <v>214</v>
      </c>
      <c r="E111" s="291">
        <f>SUM(E112:E116)</f>
        <v>0</v>
      </c>
      <c r="F111" s="291">
        <f>SUM(F112:F116)</f>
        <v>0</v>
      </c>
      <c r="G111" s="291">
        <f>SUM(G112:G116)</f>
        <v>0</v>
      </c>
      <c r="H111" s="291">
        <f>SUM(H112:H116)</f>
        <v>0</v>
      </c>
      <c r="I111" s="289">
        <f t="shared" si="60"/>
        <v>0</v>
      </c>
      <c r="J111" s="291">
        <f>SUM(J112:J116)</f>
        <v>0</v>
      </c>
      <c r="K111" s="291">
        <f t="shared" ref="K111:O111" si="91">SUM(K112:K116)</f>
        <v>0</v>
      </c>
      <c r="L111" s="291">
        <f t="shared" si="91"/>
        <v>0</v>
      </c>
      <c r="M111" s="291">
        <f t="shared" si="91"/>
        <v>0</v>
      </c>
      <c r="N111" s="291">
        <f t="shared" si="91"/>
        <v>0</v>
      </c>
      <c r="O111" s="291">
        <f t="shared" si="91"/>
        <v>0</v>
      </c>
      <c r="P111" s="290">
        <f t="shared" si="61"/>
        <v>0</v>
      </c>
      <c r="Q111" s="81">
        <f t="shared" si="62"/>
        <v>0</v>
      </c>
      <c r="R111" s="298">
        <f t="shared" si="63"/>
        <v>0</v>
      </c>
      <c r="S111" s="230" t="str">
        <f t="shared" si="64"/>
        <v>正常</v>
      </c>
      <c r="T111" s="288">
        <f t="shared" si="65"/>
        <v>0</v>
      </c>
      <c r="U111" s="278">
        <f>SUM(U112:U116)</f>
        <v>0</v>
      </c>
      <c r="V111" s="288">
        <f t="shared" si="66"/>
        <v>0</v>
      </c>
      <c r="W111" s="291">
        <f>SUM(W112:W116)</f>
        <v>0</v>
      </c>
      <c r="X111" s="291">
        <f t="shared" ref="X111:AB111" si="92">SUM(X112:X116)</f>
        <v>0</v>
      </c>
      <c r="Y111" s="291">
        <f t="shared" si="92"/>
        <v>0</v>
      </c>
      <c r="Z111" s="291">
        <f t="shared" si="92"/>
        <v>0</v>
      </c>
      <c r="AA111" s="291">
        <f t="shared" si="92"/>
        <v>0</v>
      </c>
      <c r="AB111" s="291">
        <f t="shared" si="92"/>
        <v>0</v>
      </c>
      <c r="AC111" s="288">
        <f t="shared" si="67"/>
        <v>0</v>
      </c>
      <c r="AD111" s="299">
        <f t="shared" si="68"/>
        <v>0</v>
      </c>
      <c r="AE111" s="288">
        <f t="shared" si="69"/>
        <v>0</v>
      </c>
      <c r="AF111" s="230" t="str">
        <f t="shared" si="70"/>
        <v>正常</v>
      </c>
      <c r="AG111" s="288">
        <f t="shared" si="71"/>
        <v>0</v>
      </c>
      <c r="AH111" s="288">
        <f t="shared" si="72"/>
        <v>0</v>
      </c>
      <c r="AI111" s="288">
        <f t="shared" si="73"/>
        <v>0</v>
      </c>
      <c r="AJ111" s="288">
        <f t="shared" si="74"/>
        <v>0</v>
      </c>
      <c r="AK111" s="299">
        <f t="shared" si="75"/>
        <v>0</v>
      </c>
      <c r="AL111" s="288">
        <f t="shared" si="76"/>
        <v>0</v>
      </c>
      <c r="AM111" s="230" t="str">
        <f t="shared" si="77"/>
        <v>正常</v>
      </c>
      <c r="AN111" s="213"/>
      <c r="AO111" s="290">
        <f t="shared" si="59"/>
        <v>0</v>
      </c>
      <c r="AP111" s="299">
        <f t="shared" si="78"/>
        <v>0</v>
      </c>
      <c r="AQ111" s="298">
        <f t="shared" si="28"/>
        <v>0</v>
      </c>
      <c r="AR111" s="235" t="str">
        <f t="shared" si="90"/>
        <v>正常</v>
      </c>
    </row>
    <row r="112" spans="1:44" ht="45">
      <c r="A112" s="760" t="str">
        <f t="shared" si="79"/>
        <v>请填XX地区</v>
      </c>
      <c r="B112" s="760" t="str">
        <f t="shared" si="80"/>
        <v>请填XX项目</v>
      </c>
      <c r="C112" s="236">
        <v>2040601</v>
      </c>
      <c r="D112" s="237" t="s">
        <v>215</v>
      </c>
      <c r="E112" s="294"/>
      <c r="F112" s="294"/>
      <c r="G112" s="294"/>
      <c r="H112" s="294"/>
      <c r="I112" s="289">
        <f t="shared" si="60"/>
        <v>0</v>
      </c>
      <c r="J112" s="294"/>
      <c r="K112" s="294"/>
      <c r="L112" s="294"/>
      <c r="M112" s="294"/>
      <c r="N112" s="294"/>
      <c r="O112" s="294"/>
      <c r="P112" s="290">
        <f t="shared" si="61"/>
        <v>0</v>
      </c>
      <c r="Q112" s="81">
        <f t="shared" si="62"/>
        <v>0</v>
      </c>
      <c r="R112" s="298">
        <f t="shared" si="63"/>
        <v>0</v>
      </c>
      <c r="S112" s="230" t="str">
        <f t="shared" si="64"/>
        <v>正常</v>
      </c>
      <c r="T112" s="288">
        <f t="shared" si="65"/>
        <v>0</v>
      </c>
      <c r="U112" s="278"/>
      <c r="V112" s="288">
        <f t="shared" si="66"/>
        <v>0</v>
      </c>
      <c r="W112" s="294"/>
      <c r="X112" s="294"/>
      <c r="Y112" s="294"/>
      <c r="Z112" s="294"/>
      <c r="AA112" s="294"/>
      <c r="AB112" s="294"/>
      <c r="AC112" s="288">
        <f t="shared" si="67"/>
        <v>0</v>
      </c>
      <c r="AD112" s="299">
        <f t="shared" si="68"/>
        <v>0</v>
      </c>
      <c r="AE112" s="288">
        <f t="shared" si="69"/>
        <v>0</v>
      </c>
      <c r="AF112" s="230" t="str">
        <f t="shared" si="70"/>
        <v>正常</v>
      </c>
      <c r="AG112" s="288">
        <f t="shared" si="71"/>
        <v>0</v>
      </c>
      <c r="AH112" s="288">
        <f t="shared" si="72"/>
        <v>0</v>
      </c>
      <c r="AI112" s="288">
        <f t="shared" si="73"/>
        <v>0</v>
      </c>
      <c r="AJ112" s="288">
        <f t="shared" si="74"/>
        <v>0</v>
      </c>
      <c r="AK112" s="299">
        <f t="shared" si="75"/>
        <v>0</v>
      </c>
      <c r="AL112" s="288">
        <f t="shared" si="76"/>
        <v>0</v>
      </c>
      <c r="AM112" s="230" t="str">
        <f t="shared" si="77"/>
        <v>正常</v>
      </c>
      <c r="AN112" s="213"/>
      <c r="AO112" s="290">
        <f t="shared" si="59"/>
        <v>0</v>
      </c>
      <c r="AP112" s="299">
        <f t="shared" si="78"/>
        <v>0</v>
      </c>
      <c r="AQ112" s="298">
        <f t="shared" si="28"/>
        <v>0</v>
      </c>
      <c r="AR112" s="235" t="str">
        <f t="shared" si="90"/>
        <v>正常</v>
      </c>
    </row>
    <row r="113" spans="1:44" ht="45">
      <c r="A113" s="760" t="str">
        <f t="shared" si="79"/>
        <v>请填XX地区</v>
      </c>
      <c r="B113" s="760" t="str">
        <f t="shared" si="80"/>
        <v>请填XX项目</v>
      </c>
      <c r="C113" s="236">
        <v>2040602</v>
      </c>
      <c r="D113" s="237" t="s">
        <v>216</v>
      </c>
      <c r="E113" s="294"/>
      <c r="F113" s="294"/>
      <c r="G113" s="294"/>
      <c r="H113" s="294"/>
      <c r="I113" s="289">
        <f t="shared" si="60"/>
        <v>0</v>
      </c>
      <c r="J113" s="294"/>
      <c r="K113" s="294"/>
      <c r="L113" s="294"/>
      <c r="M113" s="294"/>
      <c r="N113" s="294"/>
      <c r="O113" s="294"/>
      <c r="P113" s="290">
        <f t="shared" si="61"/>
        <v>0</v>
      </c>
      <c r="Q113" s="81">
        <f t="shared" si="62"/>
        <v>0</v>
      </c>
      <c r="R113" s="298">
        <f t="shared" si="63"/>
        <v>0</v>
      </c>
      <c r="S113" s="230" t="str">
        <f t="shared" si="64"/>
        <v>正常</v>
      </c>
      <c r="T113" s="288">
        <f t="shared" si="65"/>
        <v>0</v>
      </c>
      <c r="U113" s="278"/>
      <c r="V113" s="288">
        <f t="shared" si="66"/>
        <v>0</v>
      </c>
      <c r="W113" s="294"/>
      <c r="X113" s="294"/>
      <c r="Y113" s="294"/>
      <c r="Z113" s="294"/>
      <c r="AA113" s="294"/>
      <c r="AB113" s="294"/>
      <c r="AC113" s="288">
        <f t="shared" si="67"/>
        <v>0</v>
      </c>
      <c r="AD113" s="299">
        <f t="shared" si="68"/>
        <v>0</v>
      </c>
      <c r="AE113" s="288">
        <f t="shared" si="69"/>
        <v>0</v>
      </c>
      <c r="AF113" s="230" t="str">
        <f t="shared" si="70"/>
        <v>正常</v>
      </c>
      <c r="AG113" s="288">
        <f t="shared" si="71"/>
        <v>0</v>
      </c>
      <c r="AH113" s="288">
        <f t="shared" si="72"/>
        <v>0</v>
      </c>
      <c r="AI113" s="288">
        <f t="shared" si="73"/>
        <v>0</v>
      </c>
      <c r="AJ113" s="288">
        <f t="shared" si="74"/>
        <v>0</v>
      </c>
      <c r="AK113" s="299">
        <f t="shared" si="75"/>
        <v>0</v>
      </c>
      <c r="AL113" s="288">
        <f t="shared" si="76"/>
        <v>0</v>
      </c>
      <c r="AM113" s="230" t="str">
        <f t="shared" si="77"/>
        <v>正常</v>
      </c>
      <c r="AN113" s="213"/>
      <c r="AO113" s="290">
        <f t="shared" si="59"/>
        <v>0</v>
      </c>
      <c r="AP113" s="299">
        <f t="shared" si="78"/>
        <v>0</v>
      </c>
      <c r="AQ113" s="298">
        <f t="shared" si="28"/>
        <v>0</v>
      </c>
      <c r="AR113" s="235" t="str">
        <f t="shared" si="90"/>
        <v>正常</v>
      </c>
    </row>
    <row r="114" spans="1:44" ht="45">
      <c r="A114" s="760" t="str">
        <f t="shared" si="79"/>
        <v>请填XX地区</v>
      </c>
      <c r="B114" s="760" t="str">
        <f t="shared" si="80"/>
        <v>请填XX项目</v>
      </c>
      <c r="C114" s="236">
        <v>2040603</v>
      </c>
      <c r="D114" s="237" t="s">
        <v>217</v>
      </c>
      <c r="E114" s="294"/>
      <c r="F114" s="294"/>
      <c r="G114" s="294"/>
      <c r="H114" s="294"/>
      <c r="I114" s="289">
        <f t="shared" si="60"/>
        <v>0</v>
      </c>
      <c r="J114" s="294"/>
      <c r="K114" s="294"/>
      <c r="L114" s="294"/>
      <c r="M114" s="294"/>
      <c r="N114" s="294"/>
      <c r="O114" s="294"/>
      <c r="P114" s="290">
        <f t="shared" si="61"/>
        <v>0</v>
      </c>
      <c r="Q114" s="81">
        <f t="shared" si="62"/>
        <v>0</v>
      </c>
      <c r="R114" s="298">
        <f t="shared" si="63"/>
        <v>0</v>
      </c>
      <c r="S114" s="230" t="str">
        <f t="shared" si="64"/>
        <v>正常</v>
      </c>
      <c r="T114" s="288">
        <f t="shared" si="65"/>
        <v>0</v>
      </c>
      <c r="U114" s="278"/>
      <c r="V114" s="288">
        <f t="shared" si="66"/>
        <v>0</v>
      </c>
      <c r="W114" s="294"/>
      <c r="X114" s="294"/>
      <c r="Y114" s="294"/>
      <c r="Z114" s="294"/>
      <c r="AA114" s="294"/>
      <c r="AB114" s="294"/>
      <c r="AC114" s="288">
        <f t="shared" si="67"/>
        <v>0</v>
      </c>
      <c r="AD114" s="299">
        <f t="shared" si="68"/>
        <v>0</v>
      </c>
      <c r="AE114" s="288">
        <f t="shared" si="69"/>
        <v>0</v>
      </c>
      <c r="AF114" s="230" t="str">
        <f t="shared" si="70"/>
        <v>正常</v>
      </c>
      <c r="AG114" s="288">
        <f t="shared" si="71"/>
        <v>0</v>
      </c>
      <c r="AH114" s="288">
        <f t="shared" si="72"/>
        <v>0</v>
      </c>
      <c r="AI114" s="288">
        <f t="shared" si="73"/>
        <v>0</v>
      </c>
      <c r="AJ114" s="288">
        <f t="shared" si="74"/>
        <v>0</v>
      </c>
      <c r="AK114" s="299">
        <f t="shared" si="75"/>
        <v>0</v>
      </c>
      <c r="AL114" s="288">
        <f t="shared" si="76"/>
        <v>0</v>
      </c>
      <c r="AM114" s="230" t="str">
        <f t="shared" si="77"/>
        <v>正常</v>
      </c>
      <c r="AN114" s="213"/>
      <c r="AO114" s="290">
        <f t="shared" si="59"/>
        <v>0</v>
      </c>
      <c r="AP114" s="299">
        <f t="shared" si="78"/>
        <v>0</v>
      </c>
      <c r="AQ114" s="298">
        <f t="shared" si="28"/>
        <v>0</v>
      </c>
      <c r="AR114" s="235" t="str">
        <f t="shared" si="90"/>
        <v>正常</v>
      </c>
    </row>
    <row r="115" spans="1:44" ht="45">
      <c r="A115" s="760" t="str">
        <f t="shared" si="79"/>
        <v>请填XX地区</v>
      </c>
      <c r="B115" s="760" t="str">
        <f t="shared" si="80"/>
        <v>请填XX项目</v>
      </c>
      <c r="C115" s="236">
        <v>2040604</v>
      </c>
      <c r="D115" s="237" t="s">
        <v>218</v>
      </c>
      <c r="E115" s="294"/>
      <c r="F115" s="294"/>
      <c r="G115" s="294"/>
      <c r="H115" s="294"/>
      <c r="I115" s="289">
        <f t="shared" si="60"/>
        <v>0</v>
      </c>
      <c r="J115" s="294"/>
      <c r="K115" s="294"/>
      <c r="L115" s="294"/>
      <c r="M115" s="294"/>
      <c r="N115" s="294"/>
      <c r="O115" s="294"/>
      <c r="P115" s="290">
        <f t="shared" si="61"/>
        <v>0</v>
      </c>
      <c r="Q115" s="81">
        <f t="shared" si="62"/>
        <v>0</v>
      </c>
      <c r="R115" s="298">
        <f t="shared" si="63"/>
        <v>0</v>
      </c>
      <c r="S115" s="230" t="str">
        <f t="shared" si="64"/>
        <v>正常</v>
      </c>
      <c r="T115" s="288">
        <f t="shared" si="65"/>
        <v>0</v>
      </c>
      <c r="U115" s="278"/>
      <c r="V115" s="288">
        <f t="shared" si="66"/>
        <v>0</v>
      </c>
      <c r="W115" s="294"/>
      <c r="X115" s="294"/>
      <c r="Y115" s="294"/>
      <c r="Z115" s="294"/>
      <c r="AA115" s="294"/>
      <c r="AB115" s="294"/>
      <c r="AC115" s="288">
        <f t="shared" si="67"/>
        <v>0</v>
      </c>
      <c r="AD115" s="299">
        <f t="shared" si="68"/>
        <v>0</v>
      </c>
      <c r="AE115" s="288">
        <f t="shared" si="69"/>
        <v>0</v>
      </c>
      <c r="AF115" s="230" t="str">
        <f t="shared" si="70"/>
        <v>正常</v>
      </c>
      <c r="AG115" s="288">
        <f t="shared" si="71"/>
        <v>0</v>
      </c>
      <c r="AH115" s="288">
        <f t="shared" si="72"/>
        <v>0</v>
      </c>
      <c r="AI115" s="288">
        <f t="shared" si="73"/>
        <v>0</v>
      </c>
      <c r="AJ115" s="288">
        <f t="shared" si="74"/>
        <v>0</v>
      </c>
      <c r="AK115" s="299">
        <f t="shared" si="75"/>
        <v>0</v>
      </c>
      <c r="AL115" s="288">
        <f t="shared" si="76"/>
        <v>0</v>
      </c>
      <c r="AM115" s="230" t="str">
        <f t="shared" si="77"/>
        <v>正常</v>
      </c>
      <c r="AN115" s="213"/>
      <c r="AO115" s="290">
        <f t="shared" si="59"/>
        <v>0</v>
      </c>
      <c r="AP115" s="299">
        <f t="shared" si="78"/>
        <v>0</v>
      </c>
      <c r="AQ115" s="298">
        <f t="shared" si="28"/>
        <v>0</v>
      </c>
      <c r="AR115" s="235" t="str">
        <f t="shared" si="90"/>
        <v>正常</v>
      </c>
    </row>
    <row r="116" spans="1:44" ht="45">
      <c r="A116" s="760" t="str">
        <f t="shared" si="79"/>
        <v>请填XX地区</v>
      </c>
      <c r="B116" s="760" t="str">
        <f t="shared" si="80"/>
        <v>请填XX项目</v>
      </c>
      <c r="C116" s="236">
        <v>2040605</v>
      </c>
      <c r="D116" s="237" t="s">
        <v>214</v>
      </c>
      <c r="E116" s="294"/>
      <c r="F116" s="294"/>
      <c r="G116" s="294"/>
      <c r="H116" s="294"/>
      <c r="I116" s="289">
        <f t="shared" si="60"/>
        <v>0</v>
      </c>
      <c r="J116" s="294"/>
      <c r="K116" s="294"/>
      <c r="L116" s="294"/>
      <c r="M116" s="294"/>
      <c r="N116" s="294"/>
      <c r="O116" s="294"/>
      <c r="P116" s="290">
        <f t="shared" si="61"/>
        <v>0</v>
      </c>
      <c r="Q116" s="81">
        <f t="shared" si="62"/>
        <v>0</v>
      </c>
      <c r="R116" s="298">
        <f t="shared" si="63"/>
        <v>0</v>
      </c>
      <c r="S116" s="230" t="str">
        <f t="shared" si="64"/>
        <v>正常</v>
      </c>
      <c r="T116" s="288">
        <f t="shared" si="65"/>
        <v>0</v>
      </c>
      <c r="U116" s="278"/>
      <c r="V116" s="288">
        <f t="shared" si="66"/>
        <v>0</v>
      </c>
      <c r="W116" s="294"/>
      <c r="X116" s="294"/>
      <c r="Y116" s="294"/>
      <c r="Z116" s="294"/>
      <c r="AA116" s="294"/>
      <c r="AB116" s="294"/>
      <c r="AC116" s="288">
        <f t="shared" si="67"/>
        <v>0</v>
      </c>
      <c r="AD116" s="299">
        <f t="shared" si="68"/>
        <v>0</v>
      </c>
      <c r="AE116" s="288">
        <f t="shared" si="69"/>
        <v>0</v>
      </c>
      <c r="AF116" s="230" t="str">
        <f t="shared" si="70"/>
        <v>正常</v>
      </c>
      <c r="AG116" s="288">
        <f t="shared" si="71"/>
        <v>0</v>
      </c>
      <c r="AH116" s="288">
        <f t="shared" si="72"/>
        <v>0</v>
      </c>
      <c r="AI116" s="288">
        <f t="shared" si="73"/>
        <v>0</v>
      </c>
      <c r="AJ116" s="288">
        <f t="shared" si="74"/>
        <v>0</v>
      </c>
      <c r="AK116" s="299">
        <f t="shared" si="75"/>
        <v>0</v>
      </c>
      <c r="AL116" s="288">
        <f t="shared" si="76"/>
        <v>0</v>
      </c>
      <c r="AM116" s="230" t="str">
        <f t="shared" si="77"/>
        <v>正常</v>
      </c>
      <c r="AN116" s="213"/>
      <c r="AO116" s="290">
        <f t="shared" si="59"/>
        <v>0</v>
      </c>
      <c r="AP116" s="299">
        <f t="shared" si="78"/>
        <v>0</v>
      </c>
      <c r="AQ116" s="298">
        <f t="shared" si="28"/>
        <v>0</v>
      </c>
      <c r="AR116" s="235" t="str">
        <f t="shared" si="90"/>
        <v>正常</v>
      </c>
    </row>
    <row r="117" spans="1:44" ht="45">
      <c r="A117" s="760" t="str">
        <f t="shared" si="79"/>
        <v>请填XX地区</v>
      </c>
      <c r="B117" s="760" t="str">
        <f t="shared" si="80"/>
        <v>请填XX项目</v>
      </c>
      <c r="C117" s="227">
        <v>205</v>
      </c>
      <c r="D117" s="238" t="s">
        <v>219</v>
      </c>
      <c r="E117" s="288">
        <f t="shared" ref="E117" si="93">E118+E121</f>
        <v>0</v>
      </c>
      <c r="F117" s="288">
        <f t="shared" ref="F117:H117" si="94">F118+F121</f>
        <v>0</v>
      </c>
      <c r="G117" s="288">
        <f t="shared" si="94"/>
        <v>0</v>
      </c>
      <c r="H117" s="288">
        <f t="shared" si="94"/>
        <v>0</v>
      </c>
      <c r="I117" s="289">
        <f t="shared" si="60"/>
        <v>0</v>
      </c>
      <c r="J117" s="288">
        <f t="shared" ref="J117:AB117" si="95">J118+J121</f>
        <v>0</v>
      </c>
      <c r="K117" s="288">
        <f t="shared" si="95"/>
        <v>0</v>
      </c>
      <c r="L117" s="288">
        <f t="shared" si="95"/>
        <v>0</v>
      </c>
      <c r="M117" s="288">
        <f t="shared" si="95"/>
        <v>0</v>
      </c>
      <c r="N117" s="288">
        <f t="shared" si="95"/>
        <v>0</v>
      </c>
      <c r="O117" s="288">
        <f t="shared" si="95"/>
        <v>0</v>
      </c>
      <c r="P117" s="290">
        <f t="shared" si="61"/>
        <v>0</v>
      </c>
      <c r="Q117" s="81">
        <f t="shared" si="62"/>
        <v>0</v>
      </c>
      <c r="R117" s="298">
        <f t="shared" si="63"/>
        <v>0</v>
      </c>
      <c r="S117" s="230" t="str">
        <f t="shared" si="64"/>
        <v>正常</v>
      </c>
      <c r="T117" s="288">
        <f t="shared" si="65"/>
        <v>0</v>
      </c>
      <c r="U117" s="288">
        <f t="shared" ref="U117" si="96">U118+U121</f>
        <v>0</v>
      </c>
      <c r="V117" s="288">
        <f t="shared" si="66"/>
        <v>0</v>
      </c>
      <c r="W117" s="288">
        <f t="shared" si="95"/>
        <v>0</v>
      </c>
      <c r="X117" s="288">
        <f t="shared" si="95"/>
        <v>0</v>
      </c>
      <c r="Y117" s="288">
        <f t="shared" si="95"/>
        <v>0</v>
      </c>
      <c r="Z117" s="288">
        <f t="shared" si="95"/>
        <v>0</v>
      </c>
      <c r="AA117" s="288">
        <f t="shared" si="95"/>
        <v>0</v>
      </c>
      <c r="AB117" s="288">
        <f t="shared" si="95"/>
        <v>0</v>
      </c>
      <c r="AC117" s="288">
        <f t="shared" si="67"/>
        <v>0</v>
      </c>
      <c r="AD117" s="299">
        <f t="shared" si="68"/>
        <v>0</v>
      </c>
      <c r="AE117" s="288">
        <f t="shared" si="69"/>
        <v>0</v>
      </c>
      <c r="AF117" s="230" t="str">
        <f t="shared" si="70"/>
        <v>正常</v>
      </c>
      <c r="AG117" s="288">
        <f t="shared" si="71"/>
        <v>0</v>
      </c>
      <c r="AH117" s="288">
        <f t="shared" si="72"/>
        <v>0</v>
      </c>
      <c r="AI117" s="288">
        <f t="shared" si="73"/>
        <v>0</v>
      </c>
      <c r="AJ117" s="288">
        <f t="shared" si="74"/>
        <v>0</v>
      </c>
      <c r="AK117" s="299">
        <f t="shared" si="75"/>
        <v>0</v>
      </c>
      <c r="AL117" s="288">
        <f t="shared" si="76"/>
        <v>0</v>
      </c>
      <c r="AM117" s="230" t="str">
        <f t="shared" si="77"/>
        <v>正常</v>
      </c>
      <c r="AN117" s="229"/>
      <c r="AO117" s="290">
        <f t="shared" si="59"/>
        <v>0</v>
      </c>
      <c r="AP117" s="299">
        <f t="shared" si="78"/>
        <v>0</v>
      </c>
      <c r="AQ117" s="298">
        <f t="shared" si="28"/>
        <v>0</v>
      </c>
      <c r="AR117" s="231" t="str">
        <f t="shared" si="29"/>
        <v>正常</v>
      </c>
    </row>
    <row r="118" spans="1:44" ht="45">
      <c r="A118" s="760" t="str">
        <f t="shared" si="79"/>
        <v>请填XX地区</v>
      </c>
      <c r="B118" s="760" t="str">
        <f t="shared" si="80"/>
        <v>请填XX项目</v>
      </c>
      <c r="C118" s="227">
        <v>20501</v>
      </c>
      <c r="D118" s="238" t="s">
        <v>220</v>
      </c>
      <c r="E118" s="288">
        <f t="shared" ref="E118" si="97">SUM(E119:E120)</f>
        <v>0</v>
      </c>
      <c r="F118" s="288">
        <f t="shared" ref="F118:H118" si="98">SUM(F119:F120)</f>
        <v>0</v>
      </c>
      <c r="G118" s="288">
        <f t="shared" si="98"/>
        <v>0</v>
      </c>
      <c r="H118" s="288">
        <f t="shared" si="98"/>
        <v>0</v>
      </c>
      <c r="I118" s="289">
        <f t="shared" si="60"/>
        <v>0</v>
      </c>
      <c r="J118" s="288">
        <f t="shared" ref="J118:AB118" si="99">SUM(J119:J120)</f>
        <v>0</v>
      </c>
      <c r="K118" s="288">
        <f t="shared" si="99"/>
        <v>0</v>
      </c>
      <c r="L118" s="288">
        <f t="shared" si="99"/>
        <v>0</v>
      </c>
      <c r="M118" s="288">
        <f t="shared" si="99"/>
        <v>0</v>
      </c>
      <c r="N118" s="288">
        <f t="shared" si="99"/>
        <v>0</v>
      </c>
      <c r="O118" s="288">
        <f t="shared" si="99"/>
        <v>0</v>
      </c>
      <c r="P118" s="290">
        <f t="shared" si="61"/>
        <v>0</v>
      </c>
      <c r="Q118" s="81">
        <f t="shared" si="62"/>
        <v>0</v>
      </c>
      <c r="R118" s="298">
        <f t="shared" si="63"/>
        <v>0</v>
      </c>
      <c r="S118" s="230" t="str">
        <f t="shared" si="64"/>
        <v>正常</v>
      </c>
      <c r="T118" s="288">
        <f t="shared" si="65"/>
        <v>0</v>
      </c>
      <c r="U118" s="288">
        <f t="shared" ref="U118" si="100">SUM(U119:U120)</f>
        <v>0</v>
      </c>
      <c r="V118" s="288">
        <f t="shared" si="66"/>
        <v>0</v>
      </c>
      <c r="W118" s="288">
        <f t="shared" si="99"/>
        <v>0</v>
      </c>
      <c r="X118" s="288">
        <f t="shared" si="99"/>
        <v>0</v>
      </c>
      <c r="Y118" s="288">
        <f t="shared" si="99"/>
        <v>0</v>
      </c>
      <c r="Z118" s="288">
        <f t="shared" si="99"/>
        <v>0</v>
      </c>
      <c r="AA118" s="288">
        <f t="shared" si="99"/>
        <v>0</v>
      </c>
      <c r="AB118" s="288">
        <f t="shared" si="99"/>
        <v>0</v>
      </c>
      <c r="AC118" s="288">
        <f t="shared" si="67"/>
        <v>0</v>
      </c>
      <c r="AD118" s="299">
        <f t="shared" si="68"/>
        <v>0</v>
      </c>
      <c r="AE118" s="288">
        <f t="shared" si="69"/>
        <v>0</v>
      </c>
      <c r="AF118" s="230" t="str">
        <f t="shared" si="70"/>
        <v>正常</v>
      </c>
      <c r="AG118" s="288">
        <f t="shared" si="71"/>
        <v>0</v>
      </c>
      <c r="AH118" s="288">
        <f t="shared" si="72"/>
        <v>0</v>
      </c>
      <c r="AI118" s="288">
        <f t="shared" si="73"/>
        <v>0</v>
      </c>
      <c r="AJ118" s="288">
        <f t="shared" si="74"/>
        <v>0</v>
      </c>
      <c r="AK118" s="299">
        <f t="shared" si="75"/>
        <v>0</v>
      </c>
      <c r="AL118" s="288">
        <f t="shared" si="76"/>
        <v>0</v>
      </c>
      <c r="AM118" s="230" t="str">
        <f t="shared" si="77"/>
        <v>正常</v>
      </c>
      <c r="AN118" s="229"/>
      <c r="AO118" s="290">
        <f t="shared" si="59"/>
        <v>0</v>
      </c>
      <c r="AP118" s="299">
        <f t="shared" si="78"/>
        <v>0</v>
      </c>
      <c r="AQ118" s="298">
        <f t="shared" si="28"/>
        <v>0</v>
      </c>
      <c r="AR118" s="231" t="str">
        <f t="shared" si="29"/>
        <v>正常</v>
      </c>
    </row>
    <row r="119" spans="1:44" ht="45">
      <c r="A119" s="760" t="str">
        <f t="shared" si="79"/>
        <v>请填XX地区</v>
      </c>
      <c r="B119" s="760" t="str">
        <f t="shared" si="80"/>
        <v>请填XX项目</v>
      </c>
      <c r="C119" s="227">
        <v>2050101</v>
      </c>
      <c r="D119" s="238" t="s">
        <v>221</v>
      </c>
      <c r="E119" s="292"/>
      <c r="F119" s="292"/>
      <c r="G119" s="292"/>
      <c r="H119" s="292"/>
      <c r="I119" s="289">
        <f t="shared" si="60"/>
        <v>0</v>
      </c>
      <c r="J119" s="292"/>
      <c r="K119" s="292"/>
      <c r="L119" s="292"/>
      <c r="M119" s="292"/>
      <c r="N119" s="292"/>
      <c r="O119" s="292"/>
      <c r="P119" s="290">
        <f t="shared" si="61"/>
        <v>0</v>
      </c>
      <c r="Q119" s="81">
        <f t="shared" si="62"/>
        <v>0</v>
      </c>
      <c r="R119" s="298">
        <f t="shared" si="63"/>
        <v>0</v>
      </c>
      <c r="S119" s="230" t="str">
        <f t="shared" si="64"/>
        <v>正常</v>
      </c>
      <c r="T119" s="288">
        <f t="shared" si="65"/>
        <v>0</v>
      </c>
      <c r="U119" s="292"/>
      <c r="V119" s="288">
        <f t="shared" si="66"/>
        <v>0</v>
      </c>
      <c r="W119" s="292"/>
      <c r="X119" s="292"/>
      <c r="Y119" s="292"/>
      <c r="Z119" s="292"/>
      <c r="AA119" s="292"/>
      <c r="AB119" s="292"/>
      <c r="AC119" s="288">
        <f t="shared" si="67"/>
        <v>0</v>
      </c>
      <c r="AD119" s="299">
        <f t="shared" si="68"/>
        <v>0</v>
      </c>
      <c r="AE119" s="288">
        <f t="shared" si="69"/>
        <v>0</v>
      </c>
      <c r="AF119" s="230" t="str">
        <f t="shared" si="70"/>
        <v>正常</v>
      </c>
      <c r="AG119" s="288">
        <f t="shared" si="71"/>
        <v>0</v>
      </c>
      <c r="AH119" s="288">
        <f t="shared" si="72"/>
        <v>0</v>
      </c>
      <c r="AI119" s="288">
        <f t="shared" si="73"/>
        <v>0</v>
      </c>
      <c r="AJ119" s="288">
        <f t="shared" si="74"/>
        <v>0</v>
      </c>
      <c r="AK119" s="299">
        <f t="shared" si="75"/>
        <v>0</v>
      </c>
      <c r="AL119" s="288">
        <f t="shared" si="76"/>
        <v>0</v>
      </c>
      <c r="AM119" s="230" t="str">
        <f t="shared" si="77"/>
        <v>正常</v>
      </c>
      <c r="AN119" s="229"/>
      <c r="AO119" s="290">
        <f t="shared" si="59"/>
        <v>0</v>
      </c>
      <c r="AP119" s="299">
        <f t="shared" si="78"/>
        <v>0</v>
      </c>
      <c r="AQ119" s="298">
        <f t="shared" si="28"/>
        <v>0</v>
      </c>
      <c r="AR119" s="231" t="str">
        <f t="shared" si="29"/>
        <v>正常</v>
      </c>
    </row>
    <row r="120" spans="1:44" ht="45">
      <c r="A120" s="760" t="str">
        <f t="shared" si="79"/>
        <v>请填XX地区</v>
      </c>
      <c r="B120" s="760" t="str">
        <f t="shared" si="80"/>
        <v>请填XX项目</v>
      </c>
      <c r="C120" s="227">
        <v>2050102</v>
      </c>
      <c r="D120" s="238" t="s">
        <v>222</v>
      </c>
      <c r="E120" s="292"/>
      <c r="F120" s="292"/>
      <c r="G120" s="292"/>
      <c r="H120" s="292"/>
      <c r="I120" s="289">
        <f t="shared" si="60"/>
        <v>0</v>
      </c>
      <c r="J120" s="292"/>
      <c r="K120" s="292"/>
      <c r="L120" s="292"/>
      <c r="M120" s="292"/>
      <c r="N120" s="292"/>
      <c r="O120" s="292"/>
      <c r="P120" s="290">
        <f t="shared" si="61"/>
        <v>0</v>
      </c>
      <c r="Q120" s="81">
        <f t="shared" si="62"/>
        <v>0</v>
      </c>
      <c r="R120" s="298">
        <f t="shared" si="63"/>
        <v>0</v>
      </c>
      <c r="S120" s="230" t="str">
        <f t="shared" si="64"/>
        <v>正常</v>
      </c>
      <c r="T120" s="288">
        <f t="shared" si="65"/>
        <v>0</v>
      </c>
      <c r="U120" s="292"/>
      <c r="V120" s="288">
        <f t="shared" si="66"/>
        <v>0</v>
      </c>
      <c r="W120" s="292"/>
      <c r="X120" s="292"/>
      <c r="Y120" s="292"/>
      <c r="Z120" s="292"/>
      <c r="AA120" s="292"/>
      <c r="AB120" s="292"/>
      <c r="AC120" s="288">
        <f t="shared" si="67"/>
        <v>0</v>
      </c>
      <c r="AD120" s="299">
        <f t="shared" si="68"/>
        <v>0</v>
      </c>
      <c r="AE120" s="288">
        <f t="shared" si="69"/>
        <v>0</v>
      </c>
      <c r="AF120" s="230" t="str">
        <f t="shared" si="70"/>
        <v>正常</v>
      </c>
      <c r="AG120" s="288">
        <f t="shared" si="71"/>
        <v>0</v>
      </c>
      <c r="AH120" s="288">
        <f t="shared" si="72"/>
        <v>0</v>
      </c>
      <c r="AI120" s="288">
        <f t="shared" si="73"/>
        <v>0</v>
      </c>
      <c r="AJ120" s="288">
        <f t="shared" si="74"/>
        <v>0</v>
      </c>
      <c r="AK120" s="299">
        <f t="shared" si="75"/>
        <v>0</v>
      </c>
      <c r="AL120" s="288">
        <f t="shared" si="76"/>
        <v>0</v>
      </c>
      <c r="AM120" s="230" t="str">
        <f t="shared" si="77"/>
        <v>正常</v>
      </c>
      <c r="AN120" s="229"/>
      <c r="AO120" s="290">
        <f t="shared" si="59"/>
        <v>0</v>
      </c>
      <c r="AP120" s="299">
        <f t="shared" si="78"/>
        <v>0</v>
      </c>
      <c r="AQ120" s="298">
        <f t="shared" si="28"/>
        <v>0</v>
      </c>
      <c r="AR120" s="231" t="str">
        <f t="shared" si="29"/>
        <v>正常</v>
      </c>
    </row>
    <row r="121" spans="1:44" ht="45">
      <c r="A121" s="760" t="str">
        <f t="shared" si="79"/>
        <v>请填XX地区</v>
      </c>
      <c r="B121" s="760" t="str">
        <f t="shared" si="80"/>
        <v>请填XX项目</v>
      </c>
      <c r="C121" s="227">
        <v>20502</v>
      </c>
      <c r="D121" s="238" t="s">
        <v>223</v>
      </c>
      <c r="E121" s="288">
        <f t="shared" ref="E121" si="101">SUM(E122:E126)</f>
        <v>0</v>
      </c>
      <c r="F121" s="288">
        <f t="shared" ref="F121:H121" si="102">SUM(F122:F126)</f>
        <v>0</v>
      </c>
      <c r="G121" s="288">
        <f t="shared" si="102"/>
        <v>0</v>
      </c>
      <c r="H121" s="288">
        <f t="shared" si="102"/>
        <v>0</v>
      </c>
      <c r="I121" s="289">
        <f t="shared" si="60"/>
        <v>0</v>
      </c>
      <c r="J121" s="288">
        <f t="shared" ref="J121:AB121" si="103">SUM(J122:J126)</f>
        <v>0</v>
      </c>
      <c r="K121" s="288">
        <f t="shared" si="103"/>
        <v>0</v>
      </c>
      <c r="L121" s="288">
        <f t="shared" si="103"/>
        <v>0</v>
      </c>
      <c r="M121" s="288">
        <f t="shared" si="103"/>
        <v>0</v>
      </c>
      <c r="N121" s="288">
        <f t="shared" si="103"/>
        <v>0</v>
      </c>
      <c r="O121" s="288">
        <f t="shared" si="103"/>
        <v>0</v>
      </c>
      <c r="P121" s="290">
        <f t="shared" si="61"/>
        <v>0</v>
      </c>
      <c r="Q121" s="81">
        <f t="shared" si="62"/>
        <v>0</v>
      </c>
      <c r="R121" s="298">
        <f t="shared" si="63"/>
        <v>0</v>
      </c>
      <c r="S121" s="230" t="str">
        <f t="shared" si="64"/>
        <v>正常</v>
      </c>
      <c r="T121" s="288">
        <f t="shared" si="65"/>
        <v>0</v>
      </c>
      <c r="U121" s="288">
        <f t="shared" ref="U121" si="104">SUM(U122:U126)</f>
        <v>0</v>
      </c>
      <c r="V121" s="288">
        <f t="shared" si="66"/>
        <v>0</v>
      </c>
      <c r="W121" s="288">
        <f t="shared" si="103"/>
        <v>0</v>
      </c>
      <c r="X121" s="288">
        <f t="shared" si="103"/>
        <v>0</v>
      </c>
      <c r="Y121" s="288">
        <f t="shared" si="103"/>
        <v>0</v>
      </c>
      <c r="Z121" s="288">
        <f t="shared" si="103"/>
        <v>0</v>
      </c>
      <c r="AA121" s="288">
        <f t="shared" si="103"/>
        <v>0</v>
      </c>
      <c r="AB121" s="288">
        <f t="shared" si="103"/>
        <v>0</v>
      </c>
      <c r="AC121" s="288">
        <f t="shared" si="67"/>
        <v>0</v>
      </c>
      <c r="AD121" s="299">
        <f t="shared" si="68"/>
        <v>0</v>
      </c>
      <c r="AE121" s="288">
        <f t="shared" si="69"/>
        <v>0</v>
      </c>
      <c r="AF121" s="230" t="str">
        <f t="shared" si="70"/>
        <v>正常</v>
      </c>
      <c r="AG121" s="288">
        <f t="shared" si="71"/>
        <v>0</v>
      </c>
      <c r="AH121" s="288">
        <f t="shared" si="72"/>
        <v>0</v>
      </c>
      <c r="AI121" s="288">
        <f t="shared" si="73"/>
        <v>0</v>
      </c>
      <c r="AJ121" s="288">
        <f t="shared" si="74"/>
        <v>0</v>
      </c>
      <c r="AK121" s="299">
        <f t="shared" si="75"/>
        <v>0</v>
      </c>
      <c r="AL121" s="288">
        <f t="shared" si="76"/>
        <v>0</v>
      </c>
      <c r="AM121" s="230" t="str">
        <f t="shared" si="77"/>
        <v>正常</v>
      </c>
      <c r="AN121" s="229"/>
      <c r="AO121" s="290">
        <f t="shared" si="59"/>
        <v>0</v>
      </c>
      <c r="AP121" s="299">
        <f t="shared" si="78"/>
        <v>0</v>
      </c>
      <c r="AQ121" s="298">
        <f t="shared" si="28"/>
        <v>0</v>
      </c>
      <c r="AR121" s="231" t="str">
        <f t="shared" si="29"/>
        <v>正常</v>
      </c>
    </row>
    <row r="122" spans="1:44" ht="45">
      <c r="A122" s="760" t="str">
        <f t="shared" si="79"/>
        <v>请填XX地区</v>
      </c>
      <c r="B122" s="760" t="str">
        <f t="shared" si="80"/>
        <v>请填XX项目</v>
      </c>
      <c r="C122" s="227">
        <v>2050201</v>
      </c>
      <c r="D122" s="238" t="s">
        <v>224</v>
      </c>
      <c r="E122" s="292"/>
      <c r="F122" s="292"/>
      <c r="G122" s="292"/>
      <c r="H122" s="292"/>
      <c r="I122" s="289">
        <f t="shared" si="60"/>
        <v>0</v>
      </c>
      <c r="J122" s="292"/>
      <c r="K122" s="292"/>
      <c r="L122" s="292"/>
      <c r="M122" s="292"/>
      <c r="N122" s="292"/>
      <c r="O122" s="292"/>
      <c r="P122" s="290">
        <f t="shared" si="61"/>
        <v>0</v>
      </c>
      <c r="Q122" s="81">
        <f t="shared" si="62"/>
        <v>0</v>
      </c>
      <c r="R122" s="298">
        <f t="shared" si="63"/>
        <v>0</v>
      </c>
      <c r="S122" s="230" t="str">
        <f t="shared" si="64"/>
        <v>正常</v>
      </c>
      <c r="T122" s="288">
        <f t="shared" si="65"/>
        <v>0</v>
      </c>
      <c r="U122" s="292"/>
      <c r="V122" s="288">
        <f t="shared" si="66"/>
        <v>0</v>
      </c>
      <c r="W122" s="292"/>
      <c r="X122" s="292"/>
      <c r="Y122" s="292"/>
      <c r="Z122" s="292"/>
      <c r="AA122" s="292"/>
      <c r="AB122" s="292"/>
      <c r="AC122" s="288">
        <f t="shared" si="67"/>
        <v>0</v>
      </c>
      <c r="AD122" s="299">
        <f t="shared" si="68"/>
        <v>0</v>
      </c>
      <c r="AE122" s="288">
        <f t="shared" si="69"/>
        <v>0</v>
      </c>
      <c r="AF122" s="230" t="str">
        <f t="shared" si="70"/>
        <v>正常</v>
      </c>
      <c r="AG122" s="288">
        <f t="shared" si="71"/>
        <v>0</v>
      </c>
      <c r="AH122" s="288">
        <f t="shared" si="72"/>
        <v>0</v>
      </c>
      <c r="AI122" s="288">
        <f t="shared" si="73"/>
        <v>0</v>
      </c>
      <c r="AJ122" s="288">
        <f t="shared" si="74"/>
        <v>0</v>
      </c>
      <c r="AK122" s="299">
        <f t="shared" si="75"/>
        <v>0</v>
      </c>
      <c r="AL122" s="288">
        <f t="shared" si="76"/>
        <v>0</v>
      </c>
      <c r="AM122" s="230" t="str">
        <f t="shared" si="77"/>
        <v>正常</v>
      </c>
      <c r="AN122" s="229"/>
      <c r="AO122" s="290">
        <f t="shared" si="59"/>
        <v>0</v>
      </c>
      <c r="AP122" s="299">
        <f t="shared" si="78"/>
        <v>0</v>
      </c>
      <c r="AQ122" s="298">
        <f t="shared" si="28"/>
        <v>0</v>
      </c>
      <c r="AR122" s="231" t="str">
        <f t="shared" si="29"/>
        <v>正常</v>
      </c>
    </row>
    <row r="123" spans="1:44" ht="45">
      <c r="A123" s="760" t="str">
        <f t="shared" si="79"/>
        <v>请填XX地区</v>
      </c>
      <c r="B123" s="760" t="str">
        <f t="shared" si="80"/>
        <v>请填XX项目</v>
      </c>
      <c r="C123" s="227">
        <v>2050202</v>
      </c>
      <c r="D123" s="238" t="s">
        <v>225</v>
      </c>
      <c r="E123" s="292"/>
      <c r="F123" s="292"/>
      <c r="G123" s="292"/>
      <c r="H123" s="292"/>
      <c r="I123" s="289">
        <f t="shared" si="60"/>
        <v>0</v>
      </c>
      <c r="J123" s="292"/>
      <c r="K123" s="292"/>
      <c r="L123" s="292"/>
      <c r="M123" s="292"/>
      <c r="N123" s="292"/>
      <c r="O123" s="292"/>
      <c r="P123" s="290">
        <f t="shared" si="61"/>
        <v>0</v>
      </c>
      <c r="Q123" s="81">
        <f t="shared" si="62"/>
        <v>0</v>
      </c>
      <c r="R123" s="298">
        <f t="shared" si="63"/>
        <v>0</v>
      </c>
      <c r="S123" s="230" t="str">
        <f t="shared" si="64"/>
        <v>正常</v>
      </c>
      <c r="T123" s="288">
        <f t="shared" si="65"/>
        <v>0</v>
      </c>
      <c r="U123" s="292"/>
      <c r="V123" s="288">
        <f t="shared" si="66"/>
        <v>0</v>
      </c>
      <c r="W123" s="292"/>
      <c r="X123" s="292"/>
      <c r="Y123" s="292"/>
      <c r="Z123" s="292"/>
      <c r="AA123" s="292"/>
      <c r="AB123" s="292"/>
      <c r="AC123" s="288">
        <f t="shared" si="67"/>
        <v>0</v>
      </c>
      <c r="AD123" s="299">
        <f t="shared" si="68"/>
        <v>0</v>
      </c>
      <c r="AE123" s="288">
        <f t="shared" si="69"/>
        <v>0</v>
      </c>
      <c r="AF123" s="230" t="str">
        <f t="shared" si="70"/>
        <v>正常</v>
      </c>
      <c r="AG123" s="288">
        <f t="shared" si="71"/>
        <v>0</v>
      </c>
      <c r="AH123" s="288">
        <f t="shared" si="72"/>
        <v>0</v>
      </c>
      <c r="AI123" s="288">
        <f t="shared" si="73"/>
        <v>0</v>
      </c>
      <c r="AJ123" s="288">
        <f t="shared" si="74"/>
        <v>0</v>
      </c>
      <c r="AK123" s="299">
        <f t="shared" si="75"/>
        <v>0</v>
      </c>
      <c r="AL123" s="288">
        <f t="shared" si="76"/>
        <v>0</v>
      </c>
      <c r="AM123" s="230" t="str">
        <f t="shared" si="77"/>
        <v>正常</v>
      </c>
      <c r="AN123" s="229"/>
      <c r="AO123" s="290">
        <f t="shared" si="59"/>
        <v>0</v>
      </c>
      <c r="AP123" s="299">
        <f t="shared" si="78"/>
        <v>0</v>
      </c>
      <c r="AQ123" s="298">
        <f t="shared" si="28"/>
        <v>0</v>
      </c>
      <c r="AR123" s="231" t="str">
        <f t="shared" si="29"/>
        <v>正常</v>
      </c>
    </row>
    <row r="124" spans="1:44" ht="45">
      <c r="A124" s="760" t="str">
        <f t="shared" si="79"/>
        <v>请填XX地区</v>
      </c>
      <c r="B124" s="760" t="str">
        <f t="shared" si="80"/>
        <v>请填XX项目</v>
      </c>
      <c r="C124" s="227">
        <v>2050203</v>
      </c>
      <c r="D124" s="238" t="s">
        <v>226</v>
      </c>
      <c r="E124" s="292"/>
      <c r="F124" s="292"/>
      <c r="G124" s="292"/>
      <c r="H124" s="292"/>
      <c r="I124" s="289">
        <f t="shared" si="60"/>
        <v>0</v>
      </c>
      <c r="J124" s="292"/>
      <c r="K124" s="292"/>
      <c r="L124" s="292"/>
      <c r="M124" s="292"/>
      <c r="N124" s="292"/>
      <c r="O124" s="292"/>
      <c r="P124" s="290">
        <f t="shared" si="61"/>
        <v>0</v>
      </c>
      <c r="Q124" s="81">
        <f t="shared" si="62"/>
        <v>0</v>
      </c>
      <c r="R124" s="298">
        <f t="shared" si="63"/>
        <v>0</v>
      </c>
      <c r="S124" s="230" t="str">
        <f t="shared" si="64"/>
        <v>正常</v>
      </c>
      <c r="T124" s="288">
        <f t="shared" si="65"/>
        <v>0</v>
      </c>
      <c r="U124" s="292"/>
      <c r="V124" s="288">
        <f t="shared" si="66"/>
        <v>0</v>
      </c>
      <c r="W124" s="292"/>
      <c r="X124" s="292"/>
      <c r="Y124" s="292"/>
      <c r="Z124" s="292"/>
      <c r="AA124" s="292"/>
      <c r="AB124" s="292"/>
      <c r="AC124" s="288">
        <f t="shared" si="67"/>
        <v>0</v>
      </c>
      <c r="AD124" s="299">
        <f t="shared" si="68"/>
        <v>0</v>
      </c>
      <c r="AE124" s="288">
        <f t="shared" si="69"/>
        <v>0</v>
      </c>
      <c r="AF124" s="230" t="str">
        <f t="shared" si="70"/>
        <v>正常</v>
      </c>
      <c r="AG124" s="288">
        <f t="shared" si="71"/>
        <v>0</v>
      </c>
      <c r="AH124" s="288">
        <f t="shared" si="72"/>
        <v>0</v>
      </c>
      <c r="AI124" s="288">
        <f t="shared" si="73"/>
        <v>0</v>
      </c>
      <c r="AJ124" s="288">
        <f t="shared" si="74"/>
        <v>0</v>
      </c>
      <c r="AK124" s="299">
        <f t="shared" si="75"/>
        <v>0</v>
      </c>
      <c r="AL124" s="288">
        <f t="shared" si="76"/>
        <v>0</v>
      </c>
      <c r="AM124" s="230" t="str">
        <f t="shared" si="77"/>
        <v>正常</v>
      </c>
      <c r="AN124" s="229"/>
      <c r="AO124" s="290">
        <f t="shared" si="59"/>
        <v>0</v>
      </c>
      <c r="AP124" s="299">
        <f t="shared" si="78"/>
        <v>0</v>
      </c>
      <c r="AQ124" s="298">
        <f t="shared" si="28"/>
        <v>0</v>
      </c>
      <c r="AR124" s="231" t="str">
        <f t="shared" si="29"/>
        <v>正常</v>
      </c>
    </row>
    <row r="125" spans="1:44" ht="45">
      <c r="A125" s="760" t="str">
        <f t="shared" si="79"/>
        <v>请填XX地区</v>
      </c>
      <c r="B125" s="760" t="str">
        <f t="shared" si="80"/>
        <v>请填XX项目</v>
      </c>
      <c r="C125" s="227">
        <v>2050204</v>
      </c>
      <c r="D125" s="238" t="s">
        <v>227</v>
      </c>
      <c r="E125" s="292"/>
      <c r="F125" s="292"/>
      <c r="G125" s="292"/>
      <c r="H125" s="292"/>
      <c r="I125" s="289">
        <f t="shared" si="60"/>
        <v>0</v>
      </c>
      <c r="J125" s="292"/>
      <c r="K125" s="292"/>
      <c r="L125" s="292"/>
      <c r="M125" s="292"/>
      <c r="N125" s="292"/>
      <c r="O125" s="292"/>
      <c r="P125" s="290">
        <f t="shared" si="61"/>
        <v>0</v>
      </c>
      <c r="Q125" s="81">
        <f t="shared" si="62"/>
        <v>0</v>
      </c>
      <c r="R125" s="298">
        <f t="shared" si="63"/>
        <v>0</v>
      </c>
      <c r="S125" s="230" t="str">
        <f t="shared" si="64"/>
        <v>正常</v>
      </c>
      <c r="T125" s="288">
        <f t="shared" si="65"/>
        <v>0</v>
      </c>
      <c r="U125" s="292"/>
      <c r="V125" s="288">
        <f t="shared" si="66"/>
        <v>0</v>
      </c>
      <c r="W125" s="292"/>
      <c r="X125" s="292"/>
      <c r="Y125" s="292"/>
      <c r="Z125" s="292"/>
      <c r="AA125" s="292"/>
      <c r="AB125" s="292"/>
      <c r="AC125" s="288">
        <f t="shared" si="67"/>
        <v>0</v>
      </c>
      <c r="AD125" s="299">
        <f t="shared" si="68"/>
        <v>0</v>
      </c>
      <c r="AE125" s="288">
        <f t="shared" si="69"/>
        <v>0</v>
      </c>
      <c r="AF125" s="230" t="str">
        <f t="shared" si="70"/>
        <v>正常</v>
      </c>
      <c r="AG125" s="288">
        <f t="shared" si="71"/>
        <v>0</v>
      </c>
      <c r="AH125" s="288">
        <f t="shared" si="72"/>
        <v>0</v>
      </c>
      <c r="AI125" s="288">
        <f t="shared" si="73"/>
        <v>0</v>
      </c>
      <c r="AJ125" s="288">
        <f t="shared" si="74"/>
        <v>0</v>
      </c>
      <c r="AK125" s="299">
        <f t="shared" si="75"/>
        <v>0</v>
      </c>
      <c r="AL125" s="288">
        <f t="shared" si="76"/>
        <v>0</v>
      </c>
      <c r="AM125" s="230" t="str">
        <f t="shared" si="77"/>
        <v>正常</v>
      </c>
      <c r="AN125" s="229"/>
      <c r="AO125" s="290">
        <f t="shared" si="59"/>
        <v>0</v>
      </c>
      <c r="AP125" s="299">
        <f t="shared" si="78"/>
        <v>0</v>
      </c>
      <c r="AQ125" s="298">
        <f t="shared" si="28"/>
        <v>0</v>
      </c>
      <c r="AR125" s="231" t="str">
        <f t="shared" si="29"/>
        <v>正常</v>
      </c>
    </row>
    <row r="126" spans="1:44" ht="45">
      <c r="A126" s="760" t="str">
        <f t="shared" si="79"/>
        <v>请填XX地区</v>
      </c>
      <c r="B126" s="760" t="str">
        <f t="shared" si="80"/>
        <v>请填XX项目</v>
      </c>
      <c r="C126" s="227">
        <v>2050205</v>
      </c>
      <c r="D126" s="238" t="s">
        <v>228</v>
      </c>
      <c r="E126" s="292"/>
      <c r="F126" s="292"/>
      <c r="G126" s="292"/>
      <c r="H126" s="292"/>
      <c r="I126" s="289">
        <f t="shared" si="60"/>
        <v>0</v>
      </c>
      <c r="J126" s="292"/>
      <c r="K126" s="292"/>
      <c r="L126" s="292"/>
      <c r="M126" s="292"/>
      <c r="N126" s="292"/>
      <c r="O126" s="292"/>
      <c r="P126" s="290">
        <f t="shared" si="61"/>
        <v>0</v>
      </c>
      <c r="Q126" s="81">
        <f t="shared" si="62"/>
        <v>0</v>
      </c>
      <c r="R126" s="298">
        <f t="shared" si="63"/>
        <v>0</v>
      </c>
      <c r="S126" s="230" t="str">
        <f t="shared" si="64"/>
        <v>正常</v>
      </c>
      <c r="T126" s="288">
        <f t="shared" si="65"/>
        <v>0</v>
      </c>
      <c r="U126" s="292"/>
      <c r="V126" s="288">
        <f t="shared" si="66"/>
        <v>0</v>
      </c>
      <c r="W126" s="292"/>
      <c r="X126" s="292"/>
      <c r="Y126" s="292"/>
      <c r="Z126" s="292"/>
      <c r="AA126" s="292"/>
      <c r="AB126" s="292"/>
      <c r="AC126" s="288">
        <f t="shared" si="67"/>
        <v>0</v>
      </c>
      <c r="AD126" s="299">
        <f t="shared" si="68"/>
        <v>0</v>
      </c>
      <c r="AE126" s="288">
        <f t="shared" si="69"/>
        <v>0</v>
      </c>
      <c r="AF126" s="230" t="str">
        <f t="shared" si="70"/>
        <v>正常</v>
      </c>
      <c r="AG126" s="288">
        <f t="shared" si="71"/>
        <v>0</v>
      </c>
      <c r="AH126" s="288">
        <f t="shared" si="72"/>
        <v>0</v>
      </c>
      <c r="AI126" s="288">
        <f t="shared" si="73"/>
        <v>0</v>
      </c>
      <c r="AJ126" s="288">
        <f t="shared" si="74"/>
        <v>0</v>
      </c>
      <c r="AK126" s="299">
        <f t="shared" si="75"/>
        <v>0</v>
      </c>
      <c r="AL126" s="288">
        <f t="shared" si="76"/>
        <v>0</v>
      </c>
      <c r="AM126" s="230" t="str">
        <f t="shared" si="77"/>
        <v>正常</v>
      </c>
      <c r="AN126" s="229"/>
      <c r="AO126" s="290">
        <f t="shared" si="59"/>
        <v>0</v>
      </c>
      <c r="AP126" s="299">
        <f t="shared" si="78"/>
        <v>0</v>
      </c>
      <c r="AQ126" s="298">
        <f t="shared" si="28"/>
        <v>0</v>
      </c>
      <c r="AR126" s="231" t="str">
        <f t="shared" si="29"/>
        <v>正常</v>
      </c>
    </row>
    <row r="127" spans="1:44" ht="45">
      <c r="A127" s="760" t="str">
        <f t="shared" si="79"/>
        <v>请填XX地区</v>
      </c>
      <c r="B127" s="760" t="str">
        <f t="shared" si="80"/>
        <v>请填XX项目</v>
      </c>
      <c r="C127" s="227">
        <v>206</v>
      </c>
      <c r="D127" s="238" t="s">
        <v>229</v>
      </c>
      <c r="E127" s="288">
        <f t="shared" ref="E127" si="105">SUM(E128:E130)</f>
        <v>0</v>
      </c>
      <c r="F127" s="288">
        <f t="shared" ref="F127:H127" si="106">SUM(F128:F130)</f>
        <v>0</v>
      </c>
      <c r="G127" s="288">
        <f t="shared" si="106"/>
        <v>0</v>
      </c>
      <c r="H127" s="288">
        <f t="shared" si="106"/>
        <v>0</v>
      </c>
      <c r="I127" s="289">
        <f t="shared" si="60"/>
        <v>0</v>
      </c>
      <c r="J127" s="288">
        <f t="shared" ref="J127:AB127" si="107">SUM(J128:J130)</f>
        <v>0</v>
      </c>
      <c r="K127" s="288">
        <f t="shared" si="107"/>
        <v>0</v>
      </c>
      <c r="L127" s="288">
        <f t="shared" si="107"/>
        <v>0</v>
      </c>
      <c r="M127" s="288">
        <f t="shared" si="107"/>
        <v>0</v>
      </c>
      <c r="N127" s="288">
        <f t="shared" si="107"/>
        <v>0</v>
      </c>
      <c r="O127" s="288">
        <f t="shared" si="107"/>
        <v>0</v>
      </c>
      <c r="P127" s="290">
        <f t="shared" si="61"/>
        <v>0</v>
      </c>
      <c r="Q127" s="81">
        <f t="shared" si="62"/>
        <v>0</v>
      </c>
      <c r="R127" s="298">
        <f t="shared" si="63"/>
        <v>0</v>
      </c>
      <c r="S127" s="230" t="str">
        <f t="shared" si="64"/>
        <v>正常</v>
      </c>
      <c r="T127" s="288">
        <f t="shared" si="65"/>
        <v>0</v>
      </c>
      <c r="U127" s="288">
        <f t="shared" ref="U127" si="108">SUM(U128:U130)</f>
        <v>0</v>
      </c>
      <c r="V127" s="288">
        <f t="shared" si="66"/>
        <v>0</v>
      </c>
      <c r="W127" s="288">
        <f t="shared" si="107"/>
        <v>0</v>
      </c>
      <c r="X127" s="288">
        <f t="shared" si="107"/>
        <v>0</v>
      </c>
      <c r="Y127" s="288">
        <f t="shared" si="107"/>
        <v>0</v>
      </c>
      <c r="Z127" s="288">
        <f t="shared" si="107"/>
        <v>0</v>
      </c>
      <c r="AA127" s="288">
        <f t="shared" si="107"/>
        <v>0</v>
      </c>
      <c r="AB127" s="288">
        <f t="shared" si="107"/>
        <v>0</v>
      </c>
      <c r="AC127" s="288">
        <f t="shared" si="67"/>
        <v>0</v>
      </c>
      <c r="AD127" s="299">
        <f t="shared" si="68"/>
        <v>0</v>
      </c>
      <c r="AE127" s="288">
        <f t="shared" si="69"/>
        <v>0</v>
      </c>
      <c r="AF127" s="230" t="str">
        <f t="shared" si="70"/>
        <v>正常</v>
      </c>
      <c r="AG127" s="288">
        <f t="shared" si="71"/>
        <v>0</v>
      </c>
      <c r="AH127" s="288">
        <f t="shared" si="72"/>
        <v>0</v>
      </c>
      <c r="AI127" s="288">
        <f t="shared" si="73"/>
        <v>0</v>
      </c>
      <c r="AJ127" s="288">
        <f t="shared" si="74"/>
        <v>0</v>
      </c>
      <c r="AK127" s="299">
        <f t="shared" si="75"/>
        <v>0</v>
      </c>
      <c r="AL127" s="288">
        <f t="shared" si="76"/>
        <v>0</v>
      </c>
      <c r="AM127" s="230" t="str">
        <f t="shared" si="77"/>
        <v>正常</v>
      </c>
      <c r="AN127" s="229"/>
      <c r="AO127" s="290">
        <f t="shared" si="59"/>
        <v>0</v>
      </c>
      <c r="AP127" s="299">
        <f t="shared" si="78"/>
        <v>0</v>
      </c>
      <c r="AQ127" s="298">
        <f t="shared" si="28"/>
        <v>0</v>
      </c>
      <c r="AR127" s="231" t="str">
        <f t="shared" si="29"/>
        <v>正常</v>
      </c>
    </row>
    <row r="128" spans="1:44" ht="45">
      <c r="A128" s="760" t="str">
        <f t="shared" si="79"/>
        <v>请填XX地区</v>
      </c>
      <c r="B128" s="760" t="str">
        <f t="shared" si="80"/>
        <v>请填XX项目</v>
      </c>
      <c r="C128" s="227">
        <v>20601</v>
      </c>
      <c r="D128" s="239" t="s">
        <v>614</v>
      </c>
      <c r="E128" s="292"/>
      <c r="F128" s="292"/>
      <c r="G128" s="292"/>
      <c r="H128" s="292"/>
      <c r="I128" s="289">
        <f t="shared" si="60"/>
        <v>0</v>
      </c>
      <c r="J128" s="292"/>
      <c r="K128" s="292"/>
      <c r="L128" s="292"/>
      <c r="M128" s="292"/>
      <c r="N128" s="292"/>
      <c r="O128" s="292"/>
      <c r="P128" s="290">
        <f t="shared" si="61"/>
        <v>0</v>
      </c>
      <c r="Q128" s="81">
        <f t="shared" si="62"/>
        <v>0</v>
      </c>
      <c r="R128" s="298">
        <f t="shared" si="63"/>
        <v>0</v>
      </c>
      <c r="S128" s="230" t="str">
        <f t="shared" si="64"/>
        <v>正常</v>
      </c>
      <c r="T128" s="288">
        <f t="shared" si="65"/>
        <v>0</v>
      </c>
      <c r="U128" s="292"/>
      <c r="V128" s="288">
        <f t="shared" si="66"/>
        <v>0</v>
      </c>
      <c r="W128" s="292"/>
      <c r="X128" s="292"/>
      <c r="Y128" s="292"/>
      <c r="Z128" s="292"/>
      <c r="AA128" s="292"/>
      <c r="AB128" s="292"/>
      <c r="AC128" s="288">
        <f t="shared" si="67"/>
        <v>0</v>
      </c>
      <c r="AD128" s="299">
        <f t="shared" si="68"/>
        <v>0</v>
      </c>
      <c r="AE128" s="288">
        <f t="shared" si="69"/>
        <v>0</v>
      </c>
      <c r="AF128" s="230" t="str">
        <f t="shared" si="70"/>
        <v>正常</v>
      </c>
      <c r="AG128" s="288">
        <f t="shared" si="71"/>
        <v>0</v>
      </c>
      <c r="AH128" s="288">
        <f t="shared" si="72"/>
        <v>0</v>
      </c>
      <c r="AI128" s="288">
        <f t="shared" si="73"/>
        <v>0</v>
      </c>
      <c r="AJ128" s="288">
        <f t="shared" si="74"/>
        <v>0</v>
      </c>
      <c r="AK128" s="299">
        <f t="shared" si="75"/>
        <v>0</v>
      </c>
      <c r="AL128" s="288">
        <f t="shared" si="76"/>
        <v>0</v>
      </c>
      <c r="AM128" s="230" t="str">
        <f t="shared" si="77"/>
        <v>正常</v>
      </c>
      <c r="AN128" s="229"/>
      <c r="AO128" s="290">
        <f t="shared" si="59"/>
        <v>0</v>
      </c>
      <c r="AP128" s="299">
        <f t="shared" si="78"/>
        <v>0</v>
      </c>
      <c r="AQ128" s="298">
        <f t="shared" si="28"/>
        <v>0</v>
      </c>
      <c r="AR128" s="231" t="str">
        <f t="shared" si="29"/>
        <v>正常</v>
      </c>
    </row>
    <row r="129" spans="1:44" ht="45">
      <c r="A129" s="760" t="str">
        <f t="shared" si="79"/>
        <v>请填XX地区</v>
      </c>
      <c r="B129" s="760" t="str">
        <f t="shared" si="80"/>
        <v>请填XX项目</v>
      </c>
      <c r="C129" s="227">
        <v>20602</v>
      </c>
      <c r="D129" s="238" t="s">
        <v>80</v>
      </c>
      <c r="E129" s="292"/>
      <c r="F129" s="292"/>
      <c r="G129" s="292"/>
      <c r="H129" s="292"/>
      <c r="I129" s="289">
        <f t="shared" si="60"/>
        <v>0</v>
      </c>
      <c r="J129" s="292"/>
      <c r="K129" s="292"/>
      <c r="L129" s="292"/>
      <c r="M129" s="292"/>
      <c r="N129" s="292"/>
      <c r="O129" s="292"/>
      <c r="P129" s="290">
        <f t="shared" si="61"/>
        <v>0</v>
      </c>
      <c r="Q129" s="81">
        <f t="shared" si="62"/>
        <v>0</v>
      </c>
      <c r="R129" s="298">
        <f t="shared" si="63"/>
        <v>0</v>
      </c>
      <c r="S129" s="230" t="str">
        <f t="shared" si="64"/>
        <v>正常</v>
      </c>
      <c r="T129" s="288">
        <f t="shared" si="65"/>
        <v>0</v>
      </c>
      <c r="U129" s="292"/>
      <c r="V129" s="288">
        <f t="shared" si="66"/>
        <v>0</v>
      </c>
      <c r="W129" s="292"/>
      <c r="X129" s="292"/>
      <c r="Y129" s="292"/>
      <c r="Z129" s="292"/>
      <c r="AA129" s="292"/>
      <c r="AB129" s="292"/>
      <c r="AC129" s="288">
        <f t="shared" si="67"/>
        <v>0</v>
      </c>
      <c r="AD129" s="299">
        <f t="shared" si="68"/>
        <v>0</v>
      </c>
      <c r="AE129" s="288">
        <f t="shared" si="69"/>
        <v>0</v>
      </c>
      <c r="AF129" s="230" t="str">
        <f t="shared" si="70"/>
        <v>正常</v>
      </c>
      <c r="AG129" s="288">
        <f t="shared" si="71"/>
        <v>0</v>
      </c>
      <c r="AH129" s="288">
        <f t="shared" si="72"/>
        <v>0</v>
      </c>
      <c r="AI129" s="288">
        <f t="shared" si="73"/>
        <v>0</v>
      </c>
      <c r="AJ129" s="288">
        <f t="shared" si="74"/>
        <v>0</v>
      </c>
      <c r="AK129" s="299">
        <f t="shared" si="75"/>
        <v>0</v>
      </c>
      <c r="AL129" s="288">
        <f t="shared" si="76"/>
        <v>0</v>
      </c>
      <c r="AM129" s="230" t="str">
        <f t="shared" si="77"/>
        <v>正常</v>
      </c>
      <c r="AN129" s="229"/>
      <c r="AO129" s="290">
        <f t="shared" si="59"/>
        <v>0</v>
      </c>
      <c r="AP129" s="299">
        <f t="shared" si="78"/>
        <v>0</v>
      </c>
      <c r="AQ129" s="298">
        <f t="shared" si="28"/>
        <v>0</v>
      </c>
      <c r="AR129" s="231" t="str">
        <f t="shared" si="29"/>
        <v>正常</v>
      </c>
    </row>
    <row r="130" spans="1:44" ht="45">
      <c r="A130" s="760" t="str">
        <f t="shared" si="79"/>
        <v>请填XX地区</v>
      </c>
      <c r="B130" s="760" t="str">
        <f t="shared" si="80"/>
        <v>请填XX项目</v>
      </c>
      <c r="C130" s="227">
        <v>20603</v>
      </c>
      <c r="D130" s="238" t="s">
        <v>81</v>
      </c>
      <c r="E130" s="292"/>
      <c r="F130" s="292"/>
      <c r="G130" s="292"/>
      <c r="H130" s="292"/>
      <c r="I130" s="289">
        <f t="shared" si="60"/>
        <v>0</v>
      </c>
      <c r="J130" s="292"/>
      <c r="K130" s="292"/>
      <c r="L130" s="292"/>
      <c r="M130" s="292"/>
      <c r="N130" s="292"/>
      <c r="O130" s="292"/>
      <c r="P130" s="290">
        <f t="shared" si="61"/>
        <v>0</v>
      </c>
      <c r="Q130" s="81">
        <f t="shared" si="62"/>
        <v>0</v>
      </c>
      <c r="R130" s="298">
        <f t="shared" si="63"/>
        <v>0</v>
      </c>
      <c r="S130" s="230" t="str">
        <f t="shared" si="64"/>
        <v>正常</v>
      </c>
      <c r="T130" s="288">
        <f t="shared" si="65"/>
        <v>0</v>
      </c>
      <c r="U130" s="292"/>
      <c r="V130" s="288">
        <f t="shared" si="66"/>
        <v>0</v>
      </c>
      <c r="W130" s="292"/>
      <c r="X130" s="292"/>
      <c r="Y130" s="292"/>
      <c r="Z130" s="292"/>
      <c r="AA130" s="292"/>
      <c r="AB130" s="292"/>
      <c r="AC130" s="288">
        <f t="shared" si="67"/>
        <v>0</v>
      </c>
      <c r="AD130" s="299">
        <f t="shared" si="68"/>
        <v>0</v>
      </c>
      <c r="AE130" s="288">
        <f t="shared" si="69"/>
        <v>0</v>
      </c>
      <c r="AF130" s="230" t="str">
        <f t="shared" si="70"/>
        <v>正常</v>
      </c>
      <c r="AG130" s="288">
        <f t="shared" si="71"/>
        <v>0</v>
      </c>
      <c r="AH130" s="288">
        <f t="shared" si="72"/>
        <v>0</v>
      </c>
      <c r="AI130" s="288">
        <f t="shared" si="73"/>
        <v>0</v>
      </c>
      <c r="AJ130" s="288">
        <f t="shared" si="74"/>
        <v>0</v>
      </c>
      <c r="AK130" s="299">
        <f t="shared" si="75"/>
        <v>0</v>
      </c>
      <c r="AL130" s="288">
        <f t="shared" si="76"/>
        <v>0</v>
      </c>
      <c r="AM130" s="230" t="str">
        <f t="shared" si="77"/>
        <v>正常</v>
      </c>
      <c r="AN130" s="229"/>
      <c r="AO130" s="290">
        <f t="shared" si="59"/>
        <v>0</v>
      </c>
      <c r="AP130" s="299">
        <f t="shared" si="78"/>
        <v>0</v>
      </c>
      <c r="AQ130" s="298">
        <f t="shared" si="28"/>
        <v>0</v>
      </c>
      <c r="AR130" s="231" t="str">
        <f t="shared" si="29"/>
        <v>正常</v>
      </c>
    </row>
    <row r="131" spans="1:44" ht="57">
      <c r="A131" s="760" t="str">
        <f t="shared" si="79"/>
        <v>请填XX地区</v>
      </c>
      <c r="B131" s="760" t="str">
        <f t="shared" si="80"/>
        <v>请填XX项目</v>
      </c>
      <c r="C131" s="227">
        <v>207</v>
      </c>
      <c r="D131" s="240" t="s">
        <v>615</v>
      </c>
      <c r="E131" s="295"/>
      <c r="F131" s="295"/>
      <c r="G131" s="295"/>
      <c r="H131" s="295"/>
      <c r="I131" s="289">
        <f t="shared" si="60"/>
        <v>0</v>
      </c>
      <c r="J131" s="295"/>
      <c r="K131" s="295"/>
      <c r="L131" s="295"/>
      <c r="M131" s="295"/>
      <c r="N131" s="295"/>
      <c r="O131" s="295"/>
      <c r="P131" s="290">
        <f t="shared" si="61"/>
        <v>0</v>
      </c>
      <c r="Q131" s="81">
        <f t="shared" si="62"/>
        <v>0</v>
      </c>
      <c r="R131" s="298">
        <f t="shared" si="63"/>
        <v>0</v>
      </c>
      <c r="S131" s="230" t="str">
        <f t="shared" si="64"/>
        <v>正常</v>
      </c>
      <c r="T131" s="288">
        <f t="shared" si="65"/>
        <v>0</v>
      </c>
      <c r="U131" s="295"/>
      <c r="V131" s="288">
        <f t="shared" si="66"/>
        <v>0</v>
      </c>
      <c r="W131" s="295"/>
      <c r="X131" s="295"/>
      <c r="Y131" s="295"/>
      <c r="Z131" s="295"/>
      <c r="AA131" s="295"/>
      <c r="AB131" s="295"/>
      <c r="AC131" s="288">
        <f t="shared" si="67"/>
        <v>0</v>
      </c>
      <c r="AD131" s="299">
        <f t="shared" si="68"/>
        <v>0</v>
      </c>
      <c r="AE131" s="288">
        <f t="shared" si="69"/>
        <v>0</v>
      </c>
      <c r="AF131" s="230" t="str">
        <f t="shared" si="70"/>
        <v>正常</v>
      </c>
      <c r="AG131" s="288">
        <f t="shared" si="71"/>
        <v>0</v>
      </c>
      <c r="AH131" s="288">
        <f t="shared" si="72"/>
        <v>0</v>
      </c>
      <c r="AI131" s="288">
        <f t="shared" si="73"/>
        <v>0</v>
      </c>
      <c r="AJ131" s="288">
        <f t="shared" si="74"/>
        <v>0</v>
      </c>
      <c r="AK131" s="299">
        <f t="shared" si="75"/>
        <v>0</v>
      </c>
      <c r="AL131" s="288">
        <f t="shared" si="76"/>
        <v>0</v>
      </c>
      <c r="AM131" s="230" t="str">
        <f t="shared" si="77"/>
        <v>正常</v>
      </c>
      <c r="AN131" s="229"/>
      <c r="AO131" s="290">
        <f t="shared" si="59"/>
        <v>0</v>
      </c>
      <c r="AP131" s="299">
        <f t="shared" si="78"/>
        <v>0</v>
      </c>
      <c r="AQ131" s="298">
        <f t="shared" si="28"/>
        <v>0</v>
      </c>
      <c r="AR131" s="231" t="str">
        <f t="shared" si="29"/>
        <v>正常</v>
      </c>
    </row>
    <row r="132" spans="1:44" ht="45">
      <c r="A132" s="760" t="str">
        <f t="shared" si="79"/>
        <v>请填XX地区</v>
      </c>
      <c r="B132" s="760" t="str">
        <f t="shared" si="80"/>
        <v>请填XX项目</v>
      </c>
      <c r="C132" s="236">
        <v>208</v>
      </c>
      <c r="D132" s="237" t="s">
        <v>230</v>
      </c>
      <c r="E132" s="296"/>
      <c r="F132" s="296"/>
      <c r="G132" s="296"/>
      <c r="H132" s="296"/>
      <c r="I132" s="289">
        <f t="shared" si="60"/>
        <v>0</v>
      </c>
      <c r="J132" s="296"/>
      <c r="K132" s="296"/>
      <c r="L132" s="296"/>
      <c r="M132" s="296"/>
      <c r="N132" s="296"/>
      <c r="O132" s="296"/>
      <c r="P132" s="290">
        <f t="shared" si="61"/>
        <v>0</v>
      </c>
      <c r="Q132" s="81">
        <f t="shared" si="62"/>
        <v>0</v>
      </c>
      <c r="R132" s="298">
        <f t="shared" si="63"/>
        <v>0</v>
      </c>
      <c r="S132" s="230" t="str">
        <f t="shared" si="64"/>
        <v>正常</v>
      </c>
      <c r="T132" s="288">
        <f t="shared" si="65"/>
        <v>0</v>
      </c>
      <c r="U132" s="296"/>
      <c r="V132" s="288">
        <f t="shared" si="66"/>
        <v>0</v>
      </c>
      <c r="W132" s="296"/>
      <c r="X132" s="296"/>
      <c r="Y132" s="296"/>
      <c r="Z132" s="296"/>
      <c r="AA132" s="296"/>
      <c r="AB132" s="296"/>
      <c r="AC132" s="288">
        <f t="shared" si="67"/>
        <v>0</v>
      </c>
      <c r="AD132" s="299">
        <f t="shared" si="68"/>
        <v>0</v>
      </c>
      <c r="AE132" s="288">
        <f t="shared" si="69"/>
        <v>0</v>
      </c>
      <c r="AF132" s="230" t="str">
        <f t="shared" si="70"/>
        <v>正常</v>
      </c>
      <c r="AG132" s="288">
        <f t="shared" si="71"/>
        <v>0</v>
      </c>
      <c r="AH132" s="288">
        <f t="shared" si="72"/>
        <v>0</v>
      </c>
      <c r="AI132" s="288">
        <f t="shared" si="73"/>
        <v>0</v>
      </c>
      <c r="AJ132" s="288">
        <f t="shared" si="74"/>
        <v>0</v>
      </c>
      <c r="AK132" s="299">
        <f t="shared" si="75"/>
        <v>0</v>
      </c>
      <c r="AL132" s="288">
        <f t="shared" si="76"/>
        <v>0</v>
      </c>
      <c r="AM132" s="230" t="str">
        <f t="shared" si="77"/>
        <v>正常</v>
      </c>
      <c r="AN132" s="241"/>
      <c r="AO132" s="290">
        <f t="shared" si="59"/>
        <v>0</v>
      </c>
      <c r="AP132" s="299">
        <f t="shared" si="78"/>
        <v>0</v>
      </c>
      <c r="AQ132" s="298">
        <f t="shared" si="28"/>
        <v>0</v>
      </c>
      <c r="AR132" s="231" t="str">
        <f t="shared" si="29"/>
        <v>正常</v>
      </c>
    </row>
    <row r="133" spans="1:44" ht="45">
      <c r="A133" s="760" t="str">
        <f t="shared" si="79"/>
        <v>请填XX地区</v>
      </c>
      <c r="B133" s="760" t="str">
        <f t="shared" si="80"/>
        <v>请填XX项目</v>
      </c>
      <c r="C133" s="236">
        <v>209</v>
      </c>
      <c r="D133" s="237" t="s">
        <v>231</v>
      </c>
      <c r="E133" s="296"/>
      <c r="F133" s="296"/>
      <c r="G133" s="296"/>
      <c r="H133" s="296"/>
      <c r="I133" s="289">
        <f t="shared" si="60"/>
        <v>0</v>
      </c>
      <c r="J133" s="296"/>
      <c r="K133" s="296"/>
      <c r="L133" s="296"/>
      <c r="M133" s="296"/>
      <c r="N133" s="296"/>
      <c r="O133" s="296"/>
      <c r="P133" s="290">
        <f t="shared" si="61"/>
        <v>0</v>
      </c>
      <c r="Q133" s="81">
        <f t="shared" si="62"/>
        <v>0</v>
      </c>
      <c r="R133" s="298">
        <f t="shared" si="63"/>
        <v>0</v>
      </c>
      <c r="S133" s="230" t="str">
        <f t="shared" si="64"/>
        <v>正常</v>
      </c>
      <c r="T133" s="288">
        <f t="shared" si="65"/>
        <v>0</v>
      </c>
      <c r="U133" s="296"/>
      <c r="V133" s="288">
        <f t="shared" si="66"/>
        <v>0</v>
      </c>
      <c r="W133" s="296"/>
      <c r="X133" s="296"/>
      <c r="Y133" s="296"/>
      <c r="Z133" s="296"/>
      <c r="AA133" s="296"/>
      <c r="AB133" s="296"/>
      <c r="AC133" s="288">
        <f t="shared" si="67"/>
        <v>0</v>
      </c>
      <c r="AD133" s="299">
        <f t="shared" si="68"/>
        <v>0</v>
      </c>
      <c r="AE133" s="288">
        <f t="shared" si="69"/>
        <v>0</v>
      </c>
      <c r="AF133" s="230" t="str">
        <f t="shared" si="70"/>
        <v>正常</v>
      </c>
      <c r="AG133" s="288">
        <f t="shared" si="71"/>
        <v>0</v>
      </c>
      <c r="AH133" s="288">
        <f t="shared" si="72"/>
        <v>0</v>
      </c>
      <c r="AI133" s="288">
        <f t="shared" si="73"/>
        <v>0</v>
      </c>
      <c r="AJ133" s="288">
        <f t="shared" si="74"/>
        <v>0</v>
      </c>
      <c r="AK133" s="299">
        <f t="shared" si="75"/>
        <v>0</v>
      </c>
      <c r="AL133" s="288">
        <f t="shared" si="76"/>
        <v>0</v>
      </c>
      <c r="AM133" s="230" t="str">
        <f t="shared" si="77"/>
        <v>正常</v>
      </c>
      <c r="AN133" s="241"/>
      <c r="AO133" s="290">
        <f t="shared" si="59"/>
        <v>0</v>
      </c>
      <c r="AP133" s="299">
        <f t="shared" si="78"/>
        <v>0</v>
      </c>
      <c r="AQ133" s="298">
        <f t="shared" si="28"/>
        <v>0</v>
      </c>
      <c r="AR133" s="231" t="str">
        <f t="shared" si="29"/>
        <v>正常</v>
      </c>
    </row>
    <row r="134" spans="1:44" ht="45">
      <c r="A134" s="760" t="str">
        <f t="shared" si="79"/>
        <v>请填XX地区</v>
      </c>
      <c r="B134" s="760" t="str">
        <f t="shared" si="80"/>
        <v>请填XX项目</v>
      </c>
      <c r="C134" s="236">
        <v>210</v>
      </c>
      <c r="D134" s="237" t="s">
        <v>232</v>
      </c>
      <c r="E134" s="296"/>
      <c r="F134" s="296"/>
      <c r="G134" s="296"/>
      <c r="H134" s="296"/>
      <c r="I134" s="289">
        <f t="shared" si="60"/>
        <v>0</v>
      </c>
      <c r="J134" s="296"/>
      <c r="K134" s="296"/>
      <c r="L134" s="296"/>
      <c r="M134" s="296"/>
      <c r="N134" s="296"/>
      <c r="O134" s="296"/>
      <c r="P134" s="290">
        <f t="shared" si="61"/>
        <v>0</v>
      </c>
      <c r="Q134" s="81">
        <f t="shared" si="62"/>
        <v>0</v>
      </c>
      <c r="R134" s="298">
        <f t="shared" si="63"/>
        <v>0</v>
      </c>
      <c r="S134" s="230" t="str">
        <f t="shared" si="64"/>
        <v>正常</v>
      </c>
      <c r="T134" s="288">
        <f t="shared" si="65"/>
        <v>0</v>
      </c>
      <c r="U134" s="296"/>
      <c r="V134" s="288">
        <f t="shared" si="66"/>
        <v>0</v>
      </c>
      <c r="W134" s="296"/>
      <c r="X134" s="296"/>
      <c r="Y134" s="296"/>
      <c r="Z134" s="296"/>
      <c r="AA134" s="296"/>
      <c r="AB134" s="296"/>
      <c r="AC134" s="288">
        <f t="shared" si="67"/>
        <v>0</v>
      </c>
      <c r="AD134" s="299">
        <f t="shared" si="68"/>
        <v>0</v>
      </c>
      <c r="AE134" s="288">
        <f t="shared" si="69"/>
        <v>0</v>
      </c>
      <c r="AF134" s="230" t="str">
        <f t="shared" si="70"/>
        <v>正常</v>
      </c>
      <c r="AG134" s="288">
        <f t="shared" si="71"/>
        <v>0</v>
      </c>
      <c r="AH134" s="288">
        <f t="shared" si="72"/>
        <v>0</v>
      </c>
      <c r="AI134" s="288">
        <f t="shared" si="73"/>
        <v>0</v>
      </c>
      <c r="AJ134" s="288">
        <f t="shared" si="74"/>
        <v>0</v>
      </c>
      <c r="AK134" s="299">
        <f t="shared" si="75"/>
        <v>0</v>
      </c>
      <c r="AL134" s="288">
        <f t="shared" si="76"/>
        <v>0</v>
      </c>
      <c r="AM134" s="230" t="str">
        <f t="shared" si="77"/>
        <v>正常</v>
      </c>
      <c r="AN134" s="241"/>
      <c r="AO134" s="290">
        <f t="shared" si="59"/>
        <v>0</v>
      </c>
      <c r="AP134" s="299">
        <f t="shared" si="78"/>
        <v>0</v>
      </c>
      <c r="AQ134" s="298">
        <f t="shared" si="28"/>
        <v>0</v>
      </c>
      <c r="AR134" s="231" t="str">
        <f t="shared" si="29"/>
        <v>正常</v>
      </c>
    </row>
    <row r="135" spans="1:44" ht="45.75" thickBot="1">
      <c r="A135" s="760" t="str">
        <f t="shared" si="79"/>
        <v>请填XX地区</v>
      </c>
      <c r="B135" s="760" t="str">
        <f t="shared" si="80"/>
        <v>请填XX项目</v>
      </c>
      <c r="C135" s="1302" t="s">
        <v>233</v>
      </c>
      <c r="D135" s="1302"/>
      <c r="E135" s="297">
        <f>E7+E31+E89+E105+E117+E127+E131+E132+E133+E134</f>
        <v>0</v>
      </c>
      <c r="F135" s="297">
        <f>F7+F31+F89+F105+F117+F127+F131+F132+F133+F134</f>
        <v>0</v>
      </c>
      <c r="G135" s="297">
        <f t="shared" ref="G135:H135" si="109">G7+G31+G89+G105+G117+G127+G131+G132+G133+G134</f>
        <v>0</v>
      </c>
      <c r="H135" s="297">
        <f t="shared" si="109"/>
        <v>0</v>
      </c>
      <c r="I135" s="289">
        <f t="shared" si="60"/>
        <v>0</v>
      </c>
      <c r="J135" s="297">
        <f t="shared" ref="J135:O135" si="110">J7+J31+J89+J105+J117+J127+J131+J132+J133+J134</f>
        <v>0</v>
      </c>
      <c r="K135" s="297">
        <f t="shared" si="110"/>
        <v>0</v>
      </c>
      <c r="L135" s="297">
        <f t="shared" si="110"/>
        <v>0</v>
      </c>
      <c r="M135" s="297">
        <f t="shared" si="110"/>
        <v>0</v>
      </c>
      <c r="N135" s="297">
        <f t="shared" si="110"/>
        <v>0</v>
      </c>
      <c r="O135" s="297">
        <f t="shared" si="110"/>
        <v>0</v>
      </c>
      <c r="P135" s="290">
        <f t="shared" si="61"/>
        <v>0</v>
      </c>
      <c r="Q135" s="81">
        <f t="shared" si="62"/>
        <v>0</v>
      </c>
      <c r="R135" s="298">
        <f t="shared" si="63"/>
        <v>0</v>
      </c>
      <c r="S135" s="230" t="str">
        <f t="shared" si="64"/>
        <v>正常</v>
      </c>
      <c r="T135" s="288">
        <f t="shared" si="65"/>
        <v>0</v>
      </c>
      <c r="U135" s="297">
        <f>U7+U31+U89+U105+U117+U127+U131+U132+U133+U134</f>
        <v>0</v>
      </c>
      <c r="V135" s="288">
        <f t="shared" si="66"/>
        <v>0</v>
      </c>
      <c r="W135" s="297">
        <f t="shared" ref="W135:AB135" si="111">W7+W31+W89+W105+W117+W127+W131+W132+W133+W134</f>
        <v>0</v>
      </c>
      <c r="X135" s="297">
        <f t="shared" si="111"/>
        <v>0</v>
      </c>
      <c r="Y135" s="297">
        <f t="shared" si="111"/>
        <v>0</v>
      </c>
      <c r="Z135" s="297">
        <f t="shared" si="111"/>
        <v>0</v>
      </c>
      <c r="AA135" s="297">
        <f t="shared" si="111"/>
        <v>0</v>
      </c>
      <c r="AB135" s="297">
        <f t="shared" si="111"/>
        <v>0</v>
      </c>
      <c r="AC135" s="288">
        <f t="shared" si="67"/>
        <v>0</v>
      </c>
      <c r="AD135" s="299">
        <f t="shared" si="68"/>
        <v>0</v>
      </c>
      <c r="AE135" s="288">
        <f t="shared" si="69"/>
        <v>0</v>
      </c>
      <c r="AF135" s="230" t="str">
        <f t="shared" si="70"/>
        <v>正常</v>
      </c>
      <c r="AG135" s="288">
        <f t="shared" si="71"/>
        <v>0</v>
      </c>
      <c r="AH135" s="288">
        <f t="shared" si="72"/>
        <v>0</v>
      </c>
      <c r="AI135" s="288">
        <f t="shared" si="73"/>
        <v>0</v>
      </c>
      <c r="AJ135" s="288">
        <f t="shared" si="74"/>
        <v>0</v>
      </c>
      <c r="AK135" s="299">
        <f t="shared" si="75"/>
        <v>0</v>
      </c>
      <c r="AL135" s="288">
        <f t="shared" si="76"/>
        <v>0</v>
      </c>
      <c r="AM135" s="230" t="str">
        <f t="shared" si="77"/>
        <v>正常</v>
      </c>
      <c r="AN135" s="241"/>
      <c r="AO135" s="290">
        <f>E135+F135+P135+AC135</f>
        <v>0</v>
      </c>
      <c r="AP135" s="299">
        <f>IF(AN135=0,IF(AO135&gt;0,100%,IF(AO135&lt;0,-100%,0)),IF(AN135&lt;0,IF(AO135&gt;0,100%,-AO135/AN135),AO135/AN135))</f>
        <v>0</v>
      </c>
      <c r="AQ135" s="298">
        <f t="shared" si="28"/>
        <v>0</v>
      </c>
      <c r="AR135" s="231" t="str">
        <f t="shared" si="29"/>
        <v>正常</v>
      </c>
    </row>
    <row r="136" spans="1:44" ht="15.75" thickTop="1"/>
  </sheetData>
  <mergeCells count="11">
    <mergeCell ref="C135:D135"/>
    <mergeCell ref="C3:C4"/>
    <mergeCell ref="D3:D4"/>
    <mergeCell ref="A1:B4"/>
    <mergeCell ref="C2:AR2"/>
    <mergeCell ref="F3:F4"/>
    <mergeCell ref="G3:S3"/>
    <mergeCell ref="T3:AF3"/>
    <mergeCell ref="AG3:AM3"/>
    <mergeCell ref="AN3:AR3"/>
    <mergeCell ref="E3:E4"/>
  </mergeCells>
  <phoneticPr fontId="2"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zoomScale="85" zoomScaleNormal="85" workbookViewId="0">
      <pane xSplit="3" ySplit="5" topLeftCell="H21" activePane="bottomRight" state="frozen"/>
      <selection pane="topRight" activeCell="D1" sqref="D1"/>
      <selection pane="bottomLeft" activeCell="A6" sqref="A6"/>
      <selection pane="bottomRight" activeCell="AD12" sqref="AD12"/>
    </sheetView>
  </sheetViews>
  <sheetFormatPr defaultRowHeight="15" outlineLevelCol="1"/>
  <cols>
    <col min="1" max="2" width="4.5" style="762" hidden="1" customWidth="1"/>
    <col min="3" max="4" width="16.125" style="78" customWidth="1"/>
    <col min="5" max="5" width="12.25" style="8" customWidth="1"/>
    <col min="6" max="13" width="9" style="8"/>
    <col min="14" max="14" width="9" style="48"/>
    <col min="15" max="22" width="9" style="8" customWidth="1" outlineLevel="1"/>
    <col min="23" max="23" width="9" style="48" customWidth="1" outlineLevel="1"/>
    <col min="24" max="25" width="9" style="8" customWidth="1" outlineLevel="1"/>
    <col min="26" max="26" width="9" style="48" customWidth="1" outlineLevel="1"/>
    <col min="27" max="28" width="9" style="8"/>
    <col min="29" max="29" width="9" style="48"/>
    <col min="30" max="16384" width="9" style="8"/>
  </cols>
  <sheetData>
    <row r="1" spans="1:30">
      <c r="A1" s="1314" t="s">
        <v>730</v>
      </c>
      <c r="B1" s="1314"/>
    </row>
    <row r="2" spans="1:30">
      <c r="A2" s="1314"/>
      <c r="B2" s="1314"/>
      <c r="C2" s="1315" t="s">
        <v>476</v>
      </c>
      <c r="D2" s="1316"/>
      <c r="E2" s="1315"/>
      <c r="F2" s="1315"/>
      <c r="G2" s="1315"/>
      <c r="H2" s="1315"/>
      <c r="I2" s="1315"/>
      <c r="J2" s="1315"/>
      <c r="K2" s="1315"/>
      <c r="L2" s="1315"/>
      <c r="M2" s="1315"/>
      <c r="N2" s="1315"/>
      <c r="O2" s="1315"/>
      <c r="P2" s="1315"/>
      <c r="Q2" s="1315"/>
      <c r="R2" s="1315"/>
      <c r="S2" s="1315"/>
      <c r="T2" s="1315"/>
      <c r="U2" s="1315"/>
      <c r="V2" s="1315"/>
      <c r="W2" s="1315"/>
      <c r="X2" s="1315"/>
      <c r="Y2" s="1315"/>
      <c r="Z2" s="1315"/>
      <c r="AA2" s="1315"/>
      <c r="AB2" s="1315"/>
      <c r="AC2" s="1317"/>
    </row>
    <row r="3" spans="1:30">
      <c r="A3" s="1314"/>
      <c r="B3" s="1314"/>
      <c r="C3" s="1315"/>
      <c r="D3" s="1316"/>
      <c r="E3" s="1315"/>
      <c r="F3" s="1315"/>
      <c r="G3" s="1315"/>
      <c r="H3" s="1315"/>
      <c r="I3" s="1315"/>
      <c r="J3" s="1315"/>
      <c r="K3" s="1315"/>
      <c r="L3" s="1315"/>
      <c r="M3" s="1315"/>
      <c r="N3" s="1315"/>
      <c r="O3" s="1315"/>
      <c r="P3" s="1315"/>
      <c r="Q3" s="1315"/>
      <c r="R3" s="1315"/>
      <c r="S3" s="1315"/>
      <c r="T3" s="1315"/>
      <c r="U3" s="1315"/>
      <c r="V3" s="1315"/>
      <c r="W3" s="1315"/>
      <c r="X3" s="1315"/>
      <c r="Y3" s="1315"/>
      <c r="Z3" s="1315"/>
      <c r="AA3" s="1315"/>
      <c r="AB3" s="1315"/>
      <c r="AC3" s="1317"/>
    </row>
    <row r="4" spans="1:30" ht="15" customHeight="1" thickBot="1">
      <c r="A4" s="1314"/>
      <c r="B4" s="1314"/>
      <c r="C4" s="1315" t="s">
        <v>477</v>
      </c>
      <c r="D4" s="1322" t="s">
        <v>739</v>
      </c>
      <c r="E4" s="1318" t="s">
        <v>738</v>
      </c>
      <c r="F4" s="1320" t="s">
        <v>446</v>
      </c>
      <c r="G4" s="1320"/>
      <c r="H4" s="1320"/>
      <c r="I4" s="1320"/>
      <c r="J4" s="1320"/>
      <c r="K4" s="1320"/>
      <c r="L4" s="1320"/>
      <c r="M4" s="1320"/>
      <c r="N4" s="1320"/>
      <c r="O4" s="1320" t="s">
        <v>447</v>
      </c>
      <c r="P4" s="1320"/>
      <c r="Q4" s="1320"/>
      <c r="R4" s="1320"/>
      <c r="S4" s="1320"/>
      <c r="T4" s="1320"/>
      <c r="U4" s="1320"/>
      <c r="V4" s="1320"/>
      <c r="W4" s="1320"/>
      <c r="X4" s="1320" t="s">
        <v>448</v>
      </c>
      <c r="Y4" s="1320"/>
      <c r="Z4" s="1320"/>
      <c r="AA4" s="1320" t="s">
        <v>478</v>
      </c>
      <c r="AB4" s="1320"/>
      <c r="AC4" s="1321"/>
    </row>
    <row r="5" spans="1:30" ht="42.75">
      <c r="A5" s="1314"/>
      <c r="B5" s="1314"/>
      <c r="C5" s="1315"/>
      <c r="D5" s="1323"/>
      <c r="E5" s="1319"/>
      <c r="F5" s="59" t="s">
        <v>479</v>
      </c>
      <c r="G5" s="59" t="s">
        <v>58</v>
      </c>
      <c r="H5" s="59" t="s">
        <v>86</v>
      </c>
      <c r="I5" s="59" t="s">
        <v>87</v>
      </c>
      <c r="J5" s="59" t="s">
        <v>88</v>
      </c>
      <c r="K5" s="59" t="s">
        <v>89</v>
      </c>
      <c r="L5" s="59" t="s">
        <v>90</v>
      </c>
      <c r="M5" s="59" t="s">
        <v>480</v>
      </c>
      <c r="N5" s="92" t="s">
        <v>481</v>
      </c>
      <c r="O5" s="59" t="s">
        <v>479</v>
      </c>
      <c r="P5" s="59" t="s">
        <v>460</v>
      </c>
      <c r="Q5" s="59" t="s">
        <v>91</v>
      </c>
      <c r="R5" s="59" t="s">
        <v>92</v>
      </c>
      <c r="S5" s="59" t="s">
        <v>93</v>
      </c>
      <c r="T5" s="59" t="s">
        <v>94</v>
      </c>
      <c r="U5" s="59" t="s">
        <v>95</v>
      </c>
      <c r="V5" s="59" t="s">
        <v>480</v>
      </c>
      <c r="W5" s="92" t="s">
        <v>481</v>
      </c>
      <c r="X5" s="59" t="s">
        <v>479</v>
      </c>
      <c r="Y5" s="59" t="s">
        <v>482</v>
      </c>
      <c r="Z5" s="92" t="s">
        <v>481</v>
      </c>
      <c r="AA5" s="63" t="s">
        <v>483</v>
      </c>
      <c r="AB5" s="63" t="s">
        <v>484</v>
      </c>
      <c r="AC5" s="266" t="s">
        <v>481</v>
      </c>
      <c r="AD5" s="267" t="s">
        <v>621</v>
      </c>
    </row>
    <row r="6" spans="1:30" s="15" customFormat="1" ht="33.75">
      <c r="A6" s="761" t="str">
        <f>目录及填表说明!$D$3</f>
        <v>请填XX地区</v>
      </c>
      <c r="B6" s="761" t="str">
        <f>目录及填表说明!$D$4</f>
        <v>请填XX项目</v>
      </c>
      <c r="C6" s="176" t="s">
        <v>488</v>
      </c>
      <c r="D6" s="940"/>
      <c r="E6" s="168"/>
      <c r="F6" s="168"/>
      <c r="G6" s="168"/>
      <c r="H6" s="168"/>
      <c r="I6" s="168"/>
      <c r="J6" s="168"/>
      <c r="K6" s="168"/>
      <c r="L6" s="168"/>
      <c r="M6" s="168"/>
      <c r="N6" s="168"/>
      <c r="O6" s="168"/>
      <c r="P6" s="168"/>
      <c r="Q6" s="168"/>
      <c r="R6" s="168"/>
      <c r="S6" s="168"/>
      <c r="T6" s="168"/>
      <c r="U6" s="168"/>
      <c r="V6" s="168"/>
      <c r="W6" s="168"/>
      <c r="X6" s="168"/>
      <c r="Y6" s="168"/>
      <c r="Z6" s="168"/>
      <c r="AA6" s="168"/>
      <c r="AB6" s="168"/>
      <c r="AC6" s="304"/>
      <c r="AD6" s="268"/>
    </row>
    <row r="7" spans="1:30" ht="33.75">
      <c r="A7" s="761" t="str">
        <f>A6</f>
        <v>请填XX地区</v>
      </c>
      <c r="B7" s="761" t="str">
        <f>B6</f>
        <v>请填XX项目</v>
      </c>
      <c r="C7" s="97" t="s">
        <v>70</v>
      </c>
      <c r="D7" s="941"/>
      <c r="E7" s="151"/>
      <c r="F7" s="151"/>
      <c r="G7" s="95"/>
      <c r="H7" s="95"/>
      <c r="I7" s="95"/>
      <c r="J7" s="95"/>
      <c r="K7" s="95"/>
      <c r="L7" s="95"/>
      <c r="M7" s="153">
        <f t="shared" ref="M7:M10" si="0">SUM(G7:L7)</f>
        <v>0</v>
      </c>
      <c r="N7" s="312">
        <f>IF(F7=0,IF(M7&gt;0,100%,IF(M7&lt;0,-100%,0)),IF(F7&lt;0,IF(M7&gt;0,100%,-M7/F7),M7/F7))</f>
        <v>0</v>
      </c>
      <c r="O7" s="280"/>
      <c r="P7" s="95"/>
      <c r="Q7" s="95"/>
      <c r="R7" s="95"/>
      <c r="S7" s="95"/>
      <c r="T7" s="95"/>
      <c r="U7" s="95"/>
      <c r="V7" s="153">
        <f t="shared" ref="V7:V10" si="1">SUM(P7:U7)</f>
        <v>0</v>
      </c>
      <c r="W7" s="305">
        <f>IF(O7=0,IF(V7&gt;0,100%,IF(V7&lt;0,-100%,0)),IF(O7&lt;0,IF(V7&gt;0,100%,-V7/O7),V7/O7))</f>
        <v>0</v>
      </c>
      <c r="X7" s="280">
        <f t="shared" ref="X7:X11" si="2">F7+O7</f>
        <v>0</v>
      </c>
      <c r="Y7" s="153">
        <f t="shared" ref="Y7:Y10" si="3">M7+V7</f>
        <v>0</v>
      </c>
      <c r="Z7" s="305">
        <f>IF(X7=0,IF(Y7&gt;0,100%,IF(Y7&lt;0,-100%,0)),IF(X7&lt;0,IF(Y7&gt;0,100%,-Y7/X7),Y7/X7))</f>
        <v>0</v>
      </c>
      <c r="AA7" s="280"/>
      <c r="AB7" s="153">
        <f>E7+Y7</f>
        <v>0</v>
      </c>
      <c r="AC7" s="317">
        <f>IF(AA7=0,IF(AB7&gt;0,100%,IF(AB7&lt;0,-100%,0)),IF(AA7&lt;0,IF(AB7&gt;0,100%,-AB7/AA7),AB7/AA7))</f>
        <v>0</v>
      </c>
      <c r="AD7" s="268"/>
    </row>
    <row r="8" spans="1:30" ht="33.75">
      <c r="A8" s="761" t="str">
        <f t="shared" ref="A8:A26" si="4">A7</f>
        <v>请填XX地区</v>
      </c>
      <c r="B8" s="761" t="str">
        <f t="shared" ref="B8:B26" si="5">B7</f>
        <v>请填XX项目</v>
      </c>
      <c r="C8" s="97" t="s">
        <v>71</v>
      </c>
      <c r="D8" s="941"/>
      <c r="E8" s="151"/>
      <c r="F8" s="151"/>
      <c r="G8" s="95"/>
      <c r="H8" s="95"/>
      <c r="I8" s="95"/>
      <c r="J8" s="95"/>
      <c r="K8" s="95"/>
      <c r="L8" s="95"/>
      <c r="M8" s="153">
        <f t="shared" si="0"/>
        <v>0</v>
      </c>
      <c r="N8" s="312">
        <f t="shared" ref="N8:N26" si="6">IF(F8=0,IF(M8&gt;0,100%,IF(M8&lt;0,-100%,0)),IF(F8&lt;0,IF(M8&gt;0,100%,-M8/F8),M8/F8))</f>
        <v>0</v>
      </c>
      <c r="O8" s="280"/>
      <c r="P8" s="95"/>
      <c r="Q8" s="95"/>
      <c r="R8" s="95"/>
      <c r="S8" s="95"/>
      <c r="T8" s="95"/>
      <c r="U8" s="95"/>
      <c r="V8" s="153">
        <f t="shared" si="1"/>
        <v>0</v>
      </c>
      <c r="W8" s="305">
        <f t="shared" ref="W8:W26" si="7">IF(O8=0,IF(V8&gt;0,100%,IF(V8&lt;0,-100%,0)),IF(O8&lt;0,IF(V8&gt;0,100%,-V8/O8),V8/O8))</f>
        <v>0</v>
      </c>
      <c r="X8" s="280">
        <f t="shared" si="2"/>
        <v>0</v>
      </c>
      <c r="Y8" s="153">
        <f t="shared" si="3"/>
        <v>0</v>
      </c>
      <c r="Z8" s="305">
        <f t="shared" ref="Z8:Z12" si="8">IF(X8=0,IF(Y8&gt;0,100%,IF(Y8&lt;0,-100%,0)),IF(X8&lt;0,IF(Y8&gt;0,100%,-Y8/X8),Y8/X8))</f>
        <v>0</v>
      </c>
      <c r="AA8" s="280"/>
      <c r="AB8" s="153">
        <f t="shared" ref="AB8:AB10" si="9">E8+Y8</f>
        <v>0</v>
      </c>
      <c r="AC8" s="317">
        <f t="shared" ref="AC8:AC12" si="10">IF(AA8=0,IF(AB8&gt;0,100%,IF(AB8&lt;0,-100%,0)),IF(AA8&lt;0,IF(AB8&gt;0,100%,-AB8/AA8),AB8/AA8))</f>
        <v>0</v>
      </c>
      <c r="AD8" s="268"/>
    </row>
    <row r="9" spans="1:30" ht="33.75">
      <c r="A9" s="761" t="str">
        <f t="shared" si="4"/>
        <v>请填XX地区</v>
      </c>
      <c r="B9" s="761" t="str">
        <f t="shared" si="5"/>
        <v>请填XX项目</v>
      </c>
      <c r="C9" s="97" t="s">
        <v>485</v>
      </c>
      <c r="D9" s="941"/>
      <c r="E9" s="151"/>
      <c r="F9" s="151"/>
      <c r="G9" s="95"/>
      <c r="H9" s="95"/>
      <c r="I9" s="95"/>
      <c r="J9" s="95"/>
      <c r="K9" s="95"/>
      <c r="L9" s="95"/>
      <c r="M9" s="153">
        <f t="shared" si="0"/>
        <v>0</v>
      </c>
      <c r="N9" s="312">
        <f t="shared" si="6"/>
        <v>0</v>
      </c>
      <c r="O9" s="280"/>
      <c r="P9" s="95"/>
      <c r="Q9" s="95"/>
      <c r="R9" s="95"/>
      <c r="S9" s="95"/>
      <c r="T9" s="95"/>
      <c r="U9" s="95"/>
      <c r="V9" s="153">
        <f t="shared" si="1"/>
        <v>0</v>
      </c>
      <c r="W9" s="305">
        <f t="shared" si="7"/>
        <v>0</v>
      </c>
      <c r="X9" s="280">
        <f t="shared" si="2"/>
        <v>0</v>
      </c>
      <c r="Y9" s="153">
        <f t="shared" si="3"/>
        <v>0</v>
      </c>
      <c r="Z9" s="305">
        <f t="shared" si="8"/>
        <v>0</v>
      </c>
      <c r="AA9" s="280"/>
      <c r="AB9" s="153">
        <f t="shared" si="9"/>
        <v>0</v>
      </c>
      <c r="AC9" s="317">
        <f t="shared" si="10"/>
        <v>0</v>
      </c>
      <c r="AD9" s="268"/>
    </row>
    <row r="10" spans="1:30" ht="33.75">
      <c r="A10" s="761" t="str">
        <f t="shared" si="4"/>
        <v>请填XX地区</v>
      </c>
      <c r="B10" s="761" t="str">
        <f t="shared" si="5"/>
        <v>请填XX项目</v>
      </c>
      <c r="C10" s="97" t="s">
        <v>486</v>
      </c>
      <c r="D10" s="941"/>
      <c r="E10" s="151"/>
      <c r="F10" s="151"/>
      <c r="G10" s="95"/>
      <c r="H10" s="95"/>
      <c r="I10" s="95"/>
      <c r="J10" s="95"/>
      <c r="K10" s="95"/>
      <c r="L10" s="95"/>
      <c r="M10" s="153">
        <f t="shared" si="0"/>
        <v>0</v>
      </c>
      <c r="N10" s="312">
        <f t="shared" si="6"/>
        <v>0</v>
      </c>
      <c r="O10" s="280"/>
      <c r="P10" s="95"/>
      <c r="Q10" s="95"/>
      <c r="R10" s="95"/>
      <c r="S10" s="95"/>
      <c r="T10" s="95"/>
      <c r="U10" s="95"/>
      <c r="V10" s="153">
        <f t="shared" si="1"/>
        <v>0</v>
      </c>
      <c r="W10" s="305">
        <f t="shared" si="7"/>
        <v>0</v>
      </c>
      <c r="X10" s="280">
        <f t="shared" si="2"/>
        <v>0</v>
      </c>
      <c r="Y10" s="153">
        <f t="shared" si="3"/>
        <v>0</v>
      </c>
      <c r="Z10" s="305">
        <f t="shared" si="8"/>
        <v>0</v>
      </c>
      <c r="AA10" s="280"/>
      <c r="AB10" s="153">
        <f t="shared" si="9"/>
        <v>0</v>
      </c>
      <c r="AC10" s="317">
        <f t="shared" si="10"/>
        <v>0</v>
      </c>
      <c r="AD10" s="268"/>
    </row>
    <row r="11" spans="1:30" ht="33.75">
      <c r="A11" s="761" t="str">
        <f t="shared" si="4"/>
        <v>请填XX地区</v>
      </c>
      <c r="B11" s="761" t="str">
        <f t="shared" si="5"/>
        <v>请填XX项目</v>
      </c>
      <c r="C11" s="103" t="s">
        <v>72</v>
      </c>
      <c r="D11" s="156">
        <f t="shared" ref="D11:U11" si="11">SUM(D7:D10)</f>
        <v>0</v>
      </c>
      <c r="E11" s="156">
        <f t="shared" si="11"/>
        <v>0</v>
      </c>
      <c r="F11" s="156">
        <f t="shared" si="11"/>
        <v>0</v>
      </c>
      <c r="G11" s="156">
        <f t="shared" si="11"/>
        <v>0</v>
      </c>
      <c r="H11" s="156">
        <f t="shared" si="11"/>
        <v>0</v>
      </c>
      <c r="I11" s="156">
        <f t="shared" si="11"/>
        <v>0</v>
      </c>
      <c r="J11" s="156">
        <f t="shared" si="11"/>
        <v>0</v>
      </c>
      <c r="K11" s="156">
        <f t="shared" si="11"/>
        <v>0</v>
      </c>
      <c r="L11" s="156">
        <f t="shared" si="11"/>
        <v>0</v>
      </c>
      <c r="M11" s="156">
        <f t="shared" si="11"/>
        <v>0</v>
      </c>
      <c r="N11" s="313">
        <f t="shared" si="6"/>
        <v>0</v>
      </c>
      <c r="O11" s="156">
        <f t="shared" si="11"/>
        <v>0</v>
      </c>
      <c r="P11" s="156">
        <f t="shared" si="11"/>
        <v>0</v>
      </c>
      <c r="Q11" s="156">
        <f t="shared" si="11"/>
        <v>0</v>
      </c>
      <c r="R11" s="156">
        <f t="shared" si="11"/>
        <v>0</v>
      </c>
      <c r="S11" s="156">
        <f t="shared" si="11"/>
        <v>0</v>
      </c>
      <c r="T11" s="156">
        <f t="shared" si="11"/>
        <v>0</v>
      </c>
      <c r="U11" s="156">
        <f t="shared" si="11"/>
        <v>0</v>
      </c>
      <c r="V11" s="156">
        <f>SUM(V6:V10)</f>
        <v>0</v>
      </c>
      <c r="W11" s="306">
        <f t="shared" si="7"/>
        <v>0</v>
      </c>
      <c r="X11" s="279">
        <f t="shared" si="2"/>
        <v>0</v>
      </c>
      <c r="Y11" s="156">
        <f t="shared" ref="Y11" si="12">SUM(Y7:Y10)</f>
        <v>0</v>
      </c>
      <c r="Z11" s="306">
        <f t="shared" si="8"/>
        <v>0</v>
      </c>
      <c r="AA11" s="307"/>
      <c r="AB11" s="156">
        <f>SUM(AB7:AB10)</f>
        <v>0</v>
      </c>
      <c r="AC11" s="318">
        <f t="shared" si="10"/>
        <v>0</v>
      </c>
      <c r="AD11" s="268">
        <f>AB12-V12</f>
        <v>0</v>
      </c>
    </row>
    <row r="12" spans="1:30" ht="33.75">
      <c r="A12" s="761" t="str">
        <f t="shared" si="4"/>
        <v>请填XX地区</v>
      </c>
      <c r="B12" s="761" t="str">
        <f t="shared" si="5"/>
        <v>请填XX项目</v>
      </c>
      <c r="C12" s="103" t="s">
        <v>73</v>
      </c>
      <c r="D12" s="942">
        <f>D11</f>
        <v>0</v>
      </c>
      <c r="E12" s="156">
        <f>D12+E11</f>
        <v>0</v>
      </c>
      <c r="F12" s="156">
        <f>E12+F11</f>
        <v>0</v>
      </c>
      <c r="G12" s="156">
        <f>E12+G11</f>
        <v>0</v>
      </c>
      <c r="H12" s="156">
        <f t="shared" ref="H12:L12" si="13">H11+G12</f>
        <v>0</v>
      </c>
      <c r="I12" s="156">
        <f t="shared" si="13"/>
        <v>0</v>
      </c>
      <c r="J12" s="156">
        <f t="shared" si="13"/>
        <v>0</v>
      </c>
      <c r="K12" s="156">
        <f t="shared" si="13"/>
        <v>0</v>
      </c>
      <c r="L12" s="156">
        <f t="shared" si="13"/>
        <v>0</v>
      </c>
      <c r="M12" s="156">
        <f>L12</f>
        <v>0</v>
      </c>
      <c r="N12" s="313">
        <f t="shared" si="6"/>
        <v>0</v>
      </c>
      <c r="O12" s="156">
        <f>O11+F12</f>
        <v>0</v>
      </c>
      <c r="P12" s="156">
        <f>P11+L12</f>
        <v>0</v>
      </c>
      <c r="Q12" s="156">
        <f t="shared" ref="Q12:U12" si="14">P12+Q11</f>
        <v>0</v>
      </c>
      <c r="R12" s="156">
        <f t="shared" si="14"/>
        <v>0</v>
      </c>
      <c r="S12" s="156">
        <f t="shared" si="14"/>
        <v>0</v>
      </c>
      <c r="T12" s="156">
        <f t="shared" si="14"/>
        <v>0</v>
      </c>
      <c r="U12" s="156">
        <f t="shared" si="14"/>
        <v>0</v>
      </c>
      <c r="V12" s="156">
        <f>U12</f>
        <v>0</v>
      </c>
      <c r="W12" s="306">
        <f t="shared" si="7"/>
        <v>0</v>
      </c>
      <c r="X12" s="279">
        <f>O12</f>
        <v>0</v>
      </c>
      <c r="Y12" s="156">
        <f>V12</f>
        <v>0</v>
      </c>
      <c r="Z12" s="306">
        <f t="shared" si="8"/>
        <v>0</v>
      </c>
      <c r="AA12" s="307">
        <f>AA11</f>
        <v>0</v>
      </c>
      <c r="AB12" s="156">
        <f>AB11</f>
        <v>0</v>
      </c>
      <c r="AC12" s="318">
        <f t="shared" si="10"/>
        <v>0</v>
      </c>
      <c r="AD12" s="268">
        <f>AB12-'表2.6 销售执行表（出售）'!AD125</f>
        <v>0</v>
      </c>
    </row>
    <row r="13" spans="1:30" s="15" customFormat="1" ht="33.75">
      <c r="A13" s="761" t="str">
        <f t="shared" si="4"/>
        <v>请填XX地区</v>
      </c>
      <c r="B13" s="761" t="str">
        <f t="shared" si="5"/>
        <v>请填XX项目</v>
      </c>
      <c r="C13" s="177" t="s">
        <v>509</v>
      </c>
      <c r="D13" s="943"/>
      <c r="E13" s="164"/>
      <c r="F13" s="164"/>
      <c r="G13" s="164"/>
      <c r="H13" s="164"/>
      <c r="I13" s="164"/>
      <c r="J13" s="164"/>
      <c r="K13" s="164"/>
      <c r="L13" s="164"/>
      <c r="M13" s="165"/>
      <c r="N13" s="314"/>
      <c r="O13" s="165"/>
      <c r="P13" s="165"/>
      <c r="Q13" s="165"/>
      <c r="R13" s="165"/>
      <c r="S13" s="165"/>
      <c r="T13" s="165"/>
      <c r="U13" s="165"/>
      <c r="V13" s="165"/>
      <c r="W13" s="165"/>
      <c r="X13" s="165"/>
      <c r="Y13" s="165"/>
      <c r="Z13" s="165"/>
      <c r="AA13" s="165"/>
      <c r="AB13" s="165"/>
      <c r="AC13" s="319"/>
      <c r="AD13" s="268"/>
    </row>
    <row r="14" spans="1:30" ht="33.75">
      <c r="A14" s="761" t="str">
        <f t="shared" si="4"/>
        <v>请填XX地区</v>
      </c>
      <c r="B14" s="761" t="str">
        <f t="shared" si="5"/>
        <v>请填XX项目</v>
      </c>
      <c r="C14" s="97" t="s">
        <v>75</v>
      </c>
      <c r="D14" s="941"/>
      <c r="E14" s="151"/>
      <c r="F14" s="151"/>
      <c r="G14" s="95"/>
      <c r="H14" s="95"/>
      <c r="I14" s="95"/>
      <c r="J14" s="95"/>
      <c r="K14" s="95"/>
      <c r="L14" s="95"/>
      <c r="M14" s="153">
        <f t="shared" ref="M14:M23" si="15">SUM(G14:L14)</f>
        <v>0</v>
      </c>
      <c r="N14" s="312">
        <f t="shared" si="6"/>
        <v>0</v>
      </c>
      <c r="O14" s="280"/>
      <c r="P14" s="95"/>
      <c r="Q14" s="95"/>
      <c r="R14" s="95"/>
      <c r="S14" s="95"/>
      <c r="T14" s="95"/>
      <c r="U14" s="95"/>
      <c r="V14" s="153">
        <f t="shared" ref="V14:V23" si="16">SUM(P14:U14)</f>
        <v>0</v>
      </c>
      <c r="W14" s="305">
        <f t="shared" si="7"/>
        <v>0</v>
      </c>
      <c r="X14" s="280">
        <f t="shared" ref="X14:X24" si="17">F14+O14</f>
        <v>0</v>
      </c>
      <c r="Y14" s="153">
        <f t="shared" ref="Y14:Y23" si="18">M14+V14</f>
        <v>0</v>
      </c>
      <c r="Z14" s="305">
        <f>IF(X14=0,IF(Y14&gt;0,100%,IF(Y14&lt;0,-100%,0)),IF(X14&lt;0,IF(Y14&gt;0,100%,-Y14/X14),Y14/X14))</f>
        <v>0</v>
      </c>
      <c r="AA14" s="280"/>
      <c r="AB14" s="153">
        <f>E14+Y14</f>
        <v>0</v>
      </c>
      <c r="AC14" s="317">
        <f>IF(AA14=0,IF(AB14&gt;0,100%,IF(AB14&lt;0,-100%,0)),IF(AA14&lt;0,IF(AB14&gt;0,100%,-AB14/AA14),AB14/AA14))</f>
        <v>0</v>
      </c>
      <c r="AD14" s="268"/>
    </row>
    <row r="15" spans="1:30" ht="33.75">
      <c r="A15" s="761" t="str">
        <f t="shared" si="4"/>
        <v>请填XX地区</v>
      </c>
      <c r="B15" s="761" t="str">
        <f t="shared" si="5"/>
        <v>请填XX项目</v>
      </c>
      <c r="C15" s="97" t="s">
        <v>76</v>
      </c>
      <c r="D15" s="941"/>
      <c r="E15" s="151"/>
      <c r="F15" s="151"/>
      <c r="G15" s="95"/>
      <c r="H15" s="95"/>
      <c r="I15" s="95"/>
      <c r="J15" s="95"/>
      <c r="K15" s="95"/>
      <c r="L15" s="95"/>
      <c r="M15" s="153">
        <f t="shared" si="15"/>
        <v>0</v>
      </c>
      <c r="N15" s="312">
        <f t="shared" si="6"/>
        <v>0</v>
      </c>
      <c r="O15" s="280"/>
      <c r="P15" s="95"/>
      <c r="Q15" s="95"/>
      <c r="R15" s="95"/>
      <c r="S15" s="95"/>
      <c r="T15" s="95"/>
      <c r="U15" s="95"/>
      <c r="V15" s="153">
        <f t="shared" si="16"/>
        <v>0</v>
      </c>
      <c r="W15" s="305">
        <f t="shared" si="7"/>
        <v>0</v>
      </c>
      <c r="X15" s="280">
        <f t="shared" si="17"/>
        <v>0</v>
      </c>
      <c r="Y15" s="153">
        <f t="shared" si="18"/>
        <v>0</v>
      </c>
      <c r="Z15" s="305">
        <f t="shared" ref="Z15:Z26" si="19">IF(X15=0,IF(Y15&gt;0,100%,IF(Y15&lt;0,-100%,0)),IF(X15&lt;0,IF(Y15&gt;0,100%,-Y15/X15),Y15/X15))</f>
        <v>0</v>
      </c>
      <c r="AA15" s="280"/>
      <c r="AB15" s="153">
        <f t="shared" ref="AB15:AB23" si="20">E15+Y15</f>
        <v>0</v>
      </c>
      <c r="AC15" s="317">
        <f t="shared" ref="AC15:AC26" si="21">IF(AA15=0,IF(AB15&gt;0,100%,IF(AB15&lt;0,-100%,0)),IF(AA15&lt;0,IF(AB15&gt;0,100%,-AB15/AA15),AB15/AA15))</f>
        <v>0</v>
      </c>
      <c r="AD15" s="268"/>
    </row>
    <row r="16" spans="1:30" ht="33.75">
      <c r="A16" s="761" t="str">
        <f t="shared" si="4"/>
        <v>请填XX地区</v>
      </c>
      <c r="B16" s="761" t="str">
        <f t="shared" si="5"/>
        <v>请填XX项目</v>
      </c>
      <c r="C16" s="97" t="s">
        <v>77</v>
      </c>
      <c r="D16" s="941"/>
      <c r="E16" s="151"/>
      <c r="F16" s="151"/>
      <c r="G16" s="95"/>
      <c r="H16" s="95"/>
      <c r="I16" s="95"/>
      <c r="J16" s="95"/>
      <c r="K16" s="95"/>
      <c r="L16" s="95"/>
      <c r="M16" s="153">
        <f t="shared" si="15"/>
        <v>0</v>
      </c>
      <c r="N16" s="312">
        <f t="shared" si="6"/>
        <v>0</v>
      </c>
      <c r="O16" s="280"/>
      <c r="P16" s="95"/>
      <c r="Q16" s="95"/>
      <c r="R16" s="95"/>
      <c r="S16" s="95"/>
      <c r="T16" s="95"/>
      <c r="U16" s="95"/>
      <c r="V16" s="153">
        <f t="shared" si="16"/>
        <v>0</v>
      </c>
      <c r="W16" s="305">
        <f t="shared" si="7"/>
        <v>0</v>
      </c>
      <c r="X16" s="280">
        <f t="shared" si="17"/>
        <v>0</v>
      </c>
      <c r="Y16" s="153">
        <f t="shared" si="18"/>
        <v>0</v>
      </c>
      <c r="Z16" s="305">
        <f t="shared" si="19"/>
        <v>0</v>
      </c>
      <c r="AA16" s="280"/>
      <c r="AB16" s="153">
        <f t="shared" si="20"/>
        <v>0</v>
      </c>
      <c r="AC16" s="317">
        <f t="shared" si="21"/>
        <v>0</v>
      </c>
      <c r="AD16" s="268"/>
    </row>
    <row r="17" spans="1:30" ht="33.75">
      <c r="A17" s="761" t="str">
        <f t="shared" si="4"/>
        <v>请填XX地区</v>
      </c>
      <c r="B17" s="761" t="str">
        <f t="shared" si="5"/>
        <v>请填XX项目</v>
      </c>
      <c r="C17" s="97" t="s">
        <v>78</v>
      </c>
      <c r="D17" s="941"/>
      <c r="E17" s="151"/>
      <c r="F17" s="151"/>
      <c r="G17" s="95"/>
      <c r="H17" s="95"/>
      <c r="I17" s="95"/>
      <c r="J17" s="95"/>
      <c r="K17" s="95"/>
      <c r="L17" s="95"/>
      <c r="M17" s="153">
        <f t="shared" si="15"/>
        <v>0</v>
      </c>
      <c r="N17" s="312">
        <f t="shared" si="6"/>
        <v>0</v>
      </c>
      <c r="O17" s="280"/>
      <c r="P17" s="95"/>
      <c r="Q17" s="95"/>
      <c r="R17" s="95"/>
      <c r="S17" s="95"/>
      <c r="T17" s="95"/>
      <c r="U17" s="95"/>
      <c r="V17" s="153">
        <f t="shared" si="16"/>
        <v>0</v>
      </c>
      <c r="W17" s="305">
        <f t="shared" si="7"/>
        <v>0</v>
      </c>
      <c r="X17" s="280">
        <f t="shared" si="17"/>
        <v>0</v>
      </c>
      <c r="Y17" s="153">
        <f t="shared" si="18"/>
        <v>0</v>
      </c>
      <c r="Z17" s="305">
        <f t="shared" si="19"/>
        <v>0</v>
      </c>
      <c r="AA17" s="280"/>
      <c r="AB17" s="153">
        <f t="shared" si="20"/>
        <v>0</v>
      </c>
      <c r="AC17" s="317">
        <f t="shared" si="21"/>
        <v>0</v>
      </c>
      <c r="AD17" s="268"/>
    </row>
    <row r="18" spans="1:30" ht="33.75">
      <c r="A18" s="761" t="str">
        <f t="shared" si="4"/>
        <v>请填XX地区</v>
      </c>
      <c r="B18" s="761" t="str">
        <f t="shared" si="5"/>
        <v>请填XX项目</v>
      </c>
      <c r="C18" s="97" t="s">
        <v>79</v>
      </c>
      <c r="D18" s="941"/>
      <c r="E18" s="151"/>
      <c r="F18" s="151"/>
      <c r="G18" s="308">
        <f>'表2.7 成本控制表(出售)'!J128</f>
        <v>0</v>
      </c>
      <c r="H18" s="308">
        <f>'表2.7 成本控制表(出售)'!K128</f>
        <v>0</v>
      </c>
      <c r="I18" s="308">
        <f>'表2.7 成本控制表(出售)'!L128</f>
        <v>0</v>
      </c>
      <c r="J18" s="308">
        <f>'表2.7 成本控制表(出售)'!M128</f>
        <v>0</v>
      </c>
      <c r="K18" s="308">
        <f>'表2.7 成本控制表(出售)'!N128</f>
        <v>0</v>
      </c>
      <c r="L18" s="308">
        <f>'表2.7 成本控制表(出售)'!O128</f>
        <v>0</v>
      </c>
      <c r="M18" s="308">
        <f t="shared" si="15"/>
        <v>0</v>
      </c>
      <c r="N18" s="315">
        <f t="shared" si="6"/>
        <v>0</v>
      </c>
      <c r="O18" s="280"/>
      <c r="P18" s="308">
        <f>'表2.7 成本控制表(出售)'!W128</f>
        <v>0</v>
      </c>
      <c r="Q18" s="308">
        <f>'表2.7 成本控制表(出售)'!X128</f>
        <v>0</v>
      </c>
      <c r="R18" s="308">
        <f>'表2.7 成本控制表(出售)'!Y128</f>
        <v>0</v>
      </c>
      <c r="S18" s="308">
        <f>'表2.7 成本控制表(出售)'!Z128</f>
        <v>0</v>
      </c>
      <c r="T18" s="308">
        <f>'表2.7 成本控制表(出售)'!AA128</f>
        <v>0</v>
      </c>
      <c r="U18" s="308">
        <f>'表2.7 成本控制表(出售)'!AB128</f>
        <v>0</v>
      </c>
      <c r="V18" s="308">
        <f t="shared" si="16"/>
        <v>0</v>
      </c>
      <c r="W18" s="308">
        <f t="shared" si="7"/>
        <v>0</v>
      </c>
      <c r="X18" s="280">
        <f t="shared" si="17"/>
        <v>0</v>
      </c>
      <c r="Y18" s="308">
        <f t="shared" si="18"/>
        <v>0</v>
      </c>
      <c r="Z18" s="308">
        <f t="shared" si="19"/>
        <v>0</v>
      </c>
      <c r="AA18" s="280"/>
      <c r="AB18" s="308">
        <f t="shared" si="20"/>
        <v>0</v>
      </c>
      <c r="AC18" s="320">
        <f t="shared" si="21"/>
        <v>0</v>
      </c>
      <c r="AD18" s="268"/>
    </row>
    <row r="19" spans="1:30" ht="33.75">
      <c r="A19" s="761" t="str">
        <f t="shared" si="4"/>
        <v>请填XX地区</v>
      </c>
      <c r="B19" s="761" t="str">
        <f t="shared" si="5"/>
        <v>请填XX项目</v>
      </c>
      <c r="C19" s="97" t="s">
        <v>80</v>
      </c>
      <c r="D19" s="941"/>
      <c r="E19" s="151"/>
      <c r="F19" s="151"/>
      <c r="G19" s="308">
        <f>'表2.7 成本控制表(出售)'!J129</f>
        <v>0</v>
      </c>
      <c r="H19" s="308">
        <f>'表2.7 成本控制表(出售)'!K129</f>
        <v>0</v>
      </c>
      <c r="I19" s="308">
        <f>'表2.7 成本控制表(出售)'!L129</f>
        <v>0</v>
      </c>
      <c r="J19" s="308">
        <f>'表2.7 成本控制表(出售)'!M129</f>
        <v>0</v>
      </c>
      <c r="K19" s="308">
        <f>'表2.7 成本控制表(出售)'!N129</f>
        <v>0</v>
      </c>
      <c r="L19" s="308">
        <f>'表2.7 成本控制表(出售)'!O129</f>
        <v>0</v>
      </c>
      <c r="M19" s="308">
        <f t="shared" si="15"/>
        <v>0</v>
      </c>
      <c r="N19" s="315">
        <f t="shared" si="6"/>
        <v>0</v>
      </c>
      <c r="O19" s="280"/>
      <c r="P19" s="308">
        <f>'表2.7 成本控制表(出售)'!W129</f>
        <v>0</v>
      </c>
      <c r="Q19" s="308">
        <f>'表2.7 成本控制表(出售)'!X129</f>
        <v>0</v>
      </c>
      <c r="R19" s="308">
        <f>'表2.7 成本控制表(出售)'!Y129</f>
        <v>0</v>
      </c>
      <c r="S19" s="308">
        <f>'表2.7 成本控制表(出售)'!Z129</f>
        <v>0</v>
      </c>
      <c r="T19" s="308">
        <f>'表2.7 成本控制表(出售)'!AA129</f>
        <v>0</v>
      </c>
      <c r="U19" s="308">
        <f>'表2.7 成本控制表(出售)'!AB129</f>
        <v>0</v>
      </c>
      <c r="V19" s="308">
        <f t="shared" si="16"/>
        <v>0</v>
      </c>
      <c r="W19" s="308">
        <f t="shared" si="7"/>
        <v>0</v>
      </c>
      <c r="X19" s="280">
        <f t="shared" si="17"/>
        <v>0</v>
      </c>
      <c r="Y19" s="308">
        <f t="shared" si="18"/>
        <v>0</v>
      </c>
      <c r="Z19" s="308">
        <f t="shared" si="19"/>
        <v>0</v>
      </c>
      <c r="AA19" s="280"/>
      <c r="AB19" s="308">
        <f t="shared" si="20"/>
        <v>0</v>
      </c>
      <c r="AC19" s="320">
        <f t="shared" si="21"/>
        <v>0</v>
      </c>
      <c r="AD19" s="268"/>
    </row>
    <row r="20" spans="1:30" ht="33.75">
      <c r="A20" s="761" t="str">
        <f t="shared" si="4"/>
        <v>请填XX地区</v>
      </c>
      <c r="B20" s="761" t="str">
        <f t="shared" si="5"/>
        <v>请填XX项目</v>
      </c>
      <c r="C20" s="97" t="s">
        <v>81</v>
      </c>
      <c r="D20" s="941"/>
      <c r="E20" s="151"/>
      <c r="F20" s="151"/>
      <c r="G20" s="308">
        <f>'表2.7 成本控制表(出售)'!J130</f>
        <v>0</v>
      </c>
      <c r="H20" s="308">
        <f>'表2.7 成本控制表(出售)'!K130</f>
        <v>0</v>
      </c>
      <c r="I20" s="308">
        <f>'表2.7 成本控制表(出售)'!L130</f>
        <v>0</v>
      </c>
      <c r="J20" s="308">
        <f>'表2.7 成本控制表(出售)'!M130</f>
        <v>0</v>
      </c>
      <c r="K20" s="308">
        <f>'表2.7 成本控制表(出售)'!N130</f>
        <v>0</v>
      </c>
      <c r="L20" s="308">
        <f>'表2.7 成本控制表(出售)'!O130</f>
        <v>0</v>
      </c>
      <c r="M20" s="308">
        <f t="shared" si="15"/>
        <v>0</v>
      </c>
      <c r="N20" s="315">
        <f t="shared" si="6"/>
        <v>0</v>
      </c>
      <c r="O20" s="280"/>
      <c r="P20" s="308">
        <f>'表2.7 成本控制表(出售)'!W130</f>
        <v>0</v>
      </c>
      <c r="Q20" s="308">
        <f>'表2.7 成本控制表(出售)'!X130</f>
        <v>0</v>
      </c>
      <c r="R20" s="308">
        <f>'表2.7 成本控制表(出售)'!Y130</f>
        <v>0</v>
      </c>
      <c r="S20" s="308">
        <f>'表2.7 成本控制表(出售)'!Z130</f>
        <v>0</v>
      </c>
      <c r="T20" s="308">
        <f>'表2.7 成本控制表(出售)'!AA130</f>
        <v>0</v>
      </c>
      <c r="U20" s="308">
        <f>'表2.7 成本控制表(出售)'!AB130</f>
        <v>0</v>
      </c>
      <c r="V20" s="308">
        <f t="shared" si="16"/>
        <v>0</v>
      </c>
      <c r="W20" s="308">
        <f t="shared" si="7"/>
        <v>0</v>
      </c>
      <c r="X20" s="280">
        <f t="shared" si="17"/>
        <v>0</v>
      </c>
      <c r="Y20" s="308">
        <f t="shared" si="18"/>
        <v>0</v>
      </c>
      <c r="Z20" s="308">
        <f t="shared" si="19"/>
        <v>0</v>
      </c>
      <c r="AA20" s="280"/>
      <c r="AB20" s="308">
        <f t="shared" si="20"/>
        <v>0</v>
      </c>
      <c r="AC20" s="320">
        <f t="shared" si="21"/>
        <v>0</v>
      </c>
      <c r="AD20" s="268"/>
    </row>
    <row r="21" spans="1:30" ht="45">
      <c r="A21" s="761" t="str">
        <f t="shared" si="4"/>
        <v>请填XX地区</v>
      </c>
      <c r="B21" s="761" t="str">
        <f t="shared" si="5"/>
        <v>请填XX项目</v>
      </c>
      <c r="C21" s="97" t="s">
        <v>487</v>
      </c>
      <c r="D21" s="941"/>
      <c r="E21" s="151"/>
      <c r="F21" s="151"/>
      <c r="G21" s="95"/>
      <c r="H21" s="95"/>
      <c r="I21" s="95"/>
      <c r="J21" s="95"/>
      <c r="K21" s="95"/>
      <c r="L21" s="95"/>
      <c r="M21" s="153">
        <f t="shared" si="15"/>
        <v>0</v>
      </c>
      <c r="N21" s="312">
        <f t="shared" si="6"/>
        <v>0</v>
      </c>
      <c r="O21" s="280"/>
      <c r="P21" s="95"/>
      <c r="Q21" s="95"/>
      <c r="R21" s="95"/>
      <c r="S21" s="95"/>
      <c r="T21" s="95"/>
      <c r="U21" s="95"/>
      <c r="V21" s="153">
        <f t="shared" si="16"/>
        <v>0</v>
      </c>
      <c r="W21" s="305">
        <f t="shared" si="7"/>
        <v>0</v>
      </c>
      <c r="X21" s="280">
        <f t="shared" si="17"/>
        <v>0</v>
      </c>
      <c r="Y21" s="153">
        <f t="shared" si="18"/>
        <v>0</v>
      </c>
      <c r="Z21" s="305">
        <f t="shared" si="19"/>
        <v>0</v>
      </c>
      <c r="AA21" s="280"/>
      <c r="AB21" s="153">
        <f t="shared" si="20"/>
        <v>0</v>
      </c>
      <c r="AC21" s="317">
        <f t="shared" si="21"/>
        <v>0</v>
      </c>
      <c r="AD21" s="268"/>
    </row>
    <row r="22" spans="1:30" ht="33.75">
      <c r="A22" s="761" t="str">
        <f t="shared" si="4"/>
        <v>请填XX地区</v>
      </c>
      <c r="B22" s="761" t="str">
        <f t="shared" si="5"/>
        <v>请填XX项目</v>
      </c>
      <c r="C22" s="97" t="s">
        <v>82</v>
      </c>
      <c r="D22" s="941"/>
      <c r="E22" s="151"/>
      <c r="F22" s="151"/>
      <c r="G22" s="95"/>
      <c r="H22" s="95"/>
      <c r="I22" s="95"/>
      <c r="J22" s="95"/>
      <c r="K22" s="95"/>
      <c r="L22" s="95"/>
      <c r="M22" s="153">
        <f t="shared" si="15"/>
        <v>0</v>
      </c>
      <c r="N22" s="312">
        <f t="shared" si="6"/>
        <v>0</v>
      </c>
      <c r="O22" s="280"/>
      <c r="P22" s="95"/>
      <c r="Q22" s="95"/>
      <c r="R22" s="95"/>
      <c r="S22" s="95"/>
      <c r="T22" s="95"/>
      <c r="U22" s="95"/>
      <c r="V22" s="153">
        <f t="shared" si="16"/>
        <v>0</v>
      </c>
      <c r="W22" s="305">
        <f t="shared" si="7"/>
        <v>0</v>
      </c>
      <c r="X22" s="280">
        <f t="shared" si="17"/>
        <v>0</v>
      </c>
      <c r="Y22" s="153">
        <f t="shared" si="18"/>
        <v>0</v>
      </c>
      <c r="Z22" s="305">
        <f t="shared" si="19"/>
        <v>0</v>
      </c>
      <c r="AA22" s="280"/>
      <c r="AB22" s="153">
        <f t="shared" si="20"/>
        <v>0</v>
      </c>
      <c r="AC22" s="317">
        <f t="shared" si="21"/>
        <v>0</v>
      </c>
      <c r="AD22" s="268"/>
    </row>
    <row r="23" spans="1:30" ht="33.75">
      <c r="A23" s="761" t="str">
        <f t="shared" si="4"/>
        <v>请填XX地区</v>
      </c>
      <c r="B23" s="761" t="str">
        <f t="shared" si="5"/>
        <v>请填XX项目</v>
      </c>
      <c r="C23" s="97" t="s">
        <v>83</v>
      </c>
      <c r="D23" s="941"/>
      <c r="E23" s="151"/>
      <c r="F23" s="151"/>
      <c r="G23" s="95"/>
      <c r="H23" s="95"/>
      <c r="I23" s="95"/>
      <c r="J23" s="95"/>
      <c r="K23" s="95"/>
      <c r="L23" s="95"/>
      <c r="M23" s="153">
        <f t="shared" si="15"/>
        <v>0</v>
      </c>
      <c r="N23" s="312">
        <f t="shared" si="6"/>
        <v>0</v>
      </c>
      <c r="O23" s="280"/>
      <c r="P23" s="95"/>
      <c r="Q23" s="95"/>
      <c r="R23" s="95"/>
      <c r="S23" s="95"/>
      <c r="T23" s="95"/>
      <c r="U23" s="95"/>
      <c r="V23" s="153">
        <f t="shared" si="16"/>
        <v>0</v>
      </c>
      <c r="W23" s="305">
        <f t="shared" si="7"/>
        <v>0</v>
      </c>
      <c r="X23" s="280">
        <f t="shared" si="17"/>
        <v>0</v>
      </c>
      <c r="Y23" s="153">
        <f t="shared" si="18"/>
        <v>0</v>
      </c>
      <c r="Z23" s="305">
        <f t="shared" si="19"/>
        <v>0</v>
      </c>
      <c r="AA23" s="280"/>
      <c r="AB23" s="153">
        <f t="shared" si="20"/>
        <v>0</v>
      </c>
      <c r="AC23" s="317">
        <f t="shared" si="21"/>
        <v>0</v>
      </c>
      <c r="AD23" s="268"/>
    </row>
    <row r="24" spans="1:30" ht="33.75">
      <c r="A24" s="761" t="str">
        <f t="shared" si="4"/>
        <v>请填XX地区</v>
      </c>
      <c r="B24" s="761" t="str">
        <f t="shared" si="5"/>
        <v>请填XX项目</v>
      </c>
      <c r="C24" s="103" t="s">
        <v>72</v>
      </c>
      <c r="D24" s="309">
        <f t="shared" ref="D24:E24" si="22">SUM(D14:D23)</f>
        <v>0</v>
      </c>
      <c r="E24" s="309">
        <f t="shared" si="22"/>
        <v>0</v>
      </c>
      <c r="F24" s="310">
        <f>SUM(F14:F23)</f>
        <v>0</v>
      </c>
      <c r="G24" s="156">
        <f t="shared" ref="G24:M24" si="23">SUM(G14:G23)</f>
        <v>0</v>
      </c>
      <c r="H24" s="156">
        <f t="shared" si="23"/>
        <v>0</v>
      </c>
      <c r="I24" s="156">
        <f t="shared" si="23"/>
        <v>0</v>
      </c>
      <c r="J24" s="156">
        <f t="shared" si="23"/>
        <v>0</v>
      </c>
      <c r="K24" s="156">
        <f t="shared" si="23"/>
        <v>0</v>
      </c>
      <c r="L24" s="156">
        <f t="shared" si="23"/>
        <v>0</v>
      </c>
      <c r="M24" s="156">
        <f t="shared" si="23"/>
        <v>0</v>
      </c>
      <c r="N24" s="313">
        <f t="shared" si="6"/>
        <v>0</v>
      </c>
      <c r="O24" s="156">
        <f t="shared" ref="O24:V24" si="24">SUM(O14:O23)</f>
        <v>0</v>
      </c>
      <c r="P24" s="156">
        <f t="shared" si="24"/>
        <v>0</v>
      </c>
      <c r="Q24" s="156">
        <f t="shared" si="24"/>
        <v>0</v>
      </c>
      <c r="R24" s="156">
        <f t="shared" si="24"/>
        <v>0</v>
      </c>
      <c r="S24" s="156">
        <f t="shared" si="24"/>
        <v>0</v>
      </c>
      <c r="T24" s="156">
        <f t="shared" si="24"/>
        <v>0</v>
      </c>
      <c r="U24" s="156">
        <f t="shared" si="24"/>
        <v>0</v>
      </c>
      <c r="V24" s="156">
        <f t="shared" si="24"/>
        <v>0</v>
      </c>
      <c r="W24" s="306">
        <f t="shared" si="7"/>
        <v>0</v>
      </c>
      <c r="X24" s="279">
        <f t="shared" si="17"/>
        <v>0</v>
      </c>
      <c r="Y24" s="156">
        <f t="shared" ref="Y24" si="25">SUM(Y14:Y23)</f>
        <v>0</v>
      </c>
      <c r="Z24" s="306">
        <f t="shared" si="19"/>
        <v>0</v>
      </c>
      <c r="AA24" s="307"/>
      <c r="AB24" s="156">
        <f>SUM(AB14:AB23)</f>
        <v>0</v>
      </c>
      <c r="AC24" s="318">
        <f t="shared" si="21"/>
        <v>0</v>
      </c>
      <c r="AD24" s="268"/>
    </row>
    <row r="25" spans="1:30" ht="33.75">
      <c r="A25" s="761" t="str">
        <f t="shared" si="4"/>
        <v>请填XX地区</v>
      </c>
      <c r="B25" s="761" t="str">
        <f t="shared" si="5"/>
        <v>请填XX项目</v>
      </c>
      <c r="C25" s="103" t="s">
        <v>84</v>
      </c>
      <c r="D25" s="942">
        <f>D24</f>
        <v>0</v>
      </c>
      <c r="E25" s="309">
        <f>D25+E24</f>
        <v>0</v>
      </c>
      <c r="F25" s="310">
        <f>F24+E25</f>
        <v>0</v>
      </c>
      <c r="G25" s="156">
        <f>G24+E25</f>
        <v>0</v>
      </c>
      <c r="H25" s="156">
        <f t="shared" ref="H25:L25" si="26">H24+G25</f>
        <v>0</v>
      </c>
      <c r="I25" s="156">
        <f t="shared" si="26"/>
        <v>0</v>
      </c>
      <c r="J25" s="156">
        <f t="shared" si="26"/>
        <v>0</v>
      </c>
      <c r="K25" s="156">
        <f t="shared" si="26"/>
        <v>0</v>
      </c>
      <c r="L25" s="156">
        <f t="shared" si="26"/>
        <v>0</v>
      </c>
      <c r="M25" s="156">
        <f>L25</f>
        <v>0</v>
      </c>
      <c r="N25" s="313">
        <f t="shared" si="6"/>
        <v>0</v>
      </c>
      <c r="O25" s="156">
        <f>O24+F25</f>
        <v>0</v>
      </c>
      <c r="P25" s="156">
        <f>P24+L25</f>
        <v>0</v>
      </c>
      <c r="Q25" s="156">
        <f t="shared" ref="Q25:U25" si="27">P25+Q24</f>
        <v>0</v>
      </c>
      <c r="R25" s="156">
        <f t="shared" si="27"/>
        <v>0</v>
      </c>
      <c r="S25" s="156">
        <f t="shared" si="27"/>
        <v>0</v>
      </c>
      <c r="T25" s="156">
        <f t="shared" si="27"/>
        <v>0</v>
      </c>
      <c r="U25" s="156">
        <f t="shared" si="27"/>
        <v>0</v>
      </c>
      <c r="V25" s="156">
        <f>U25</f>
        <v>0</v>
      </c>
      <c r="W25" s="306">
        <f t="shared" si="7"/>
        <v>0</v>
      </c>
      <c r="X25" s="307">
        <f>O25</f>
        <v>0</v>
      </c>
      <c r="Y25" s="156">
        <f>U25</f>
        <v>0</v>
      </c>
      <c r="Z25" s="306">
        <f t="shared" si="19"/>
        <v>0</v>
      </c>
      <c r="AA25" s="307">
        <f>AA24</f>
        <v>0</v>
      </c>
      <c r="AB25" s="156">
        <f>AB24</f>
        <v>0</v>
      </c>
      <c r="AC25" s="318">
        <f t="shared" si="21"/>
        <v>0</v>
      </c>
      <c r="AD25" s="268">
        <f>AB25-V25</f>
        <v>0</v>
      </c>
    </row>
    <row r="26" spans="1:30" ht="34.5" thickBot="1">
      <c r="A26" s="761" t="str">
        <f t="shared" si="4"/>
        <v>请填XX地区</v>
      </c>
      <c r="B26" s="761" t="str">
        <f t="shared" si="5"/>
        <v>请填XX项目</v>
      </c>
      <c r="C26" s="104" t="s">
        <v>85</v>
      </c>
      <c r="D26" s="944">
        <f>D12-D25</f>
        <v>0</v>
      </c>
      <c r="E26" s="160">
        <f t="shared" ref="E26" si="28">E12-E25</f>
        <v>0</v>
      </c>
      <c r="F26" s="160">
        <f>F12-F25</f>
        <v>0</v>
      </c>
      <c r="G26" s="160">
        <f t="shared" ref="G26:M26" si="29">G12-G25</f>
        <v>0</v>
      </c>
      <c r="H26" s="160">
        <f t="shared" si="29"/>
        <v>0</v>
      </c>
      <c r="I26" s="160">
        <f t="shared" si="29"/>
        <v>0</v>
      </c>
      <c r="J26" s="160">
        <f t="shared" si="29"/>
        <v>0</v>
      </c>
      <c r="K26" s="160">
        <f t="shared" si="29"/>
        <v>0</v>
      </c>
      <c r="L26" s="160">
        <f t="shared" si="29"/>
        <v>0</v>
      </c>
      <c r="M26" s="160">
        <f t="shared" si="29"/>
        <v>0</v>
      </c>
      <c r="N26" s="316">
        <f t="shared" si="6"/>
        <v>0</v>
      </c>
      <c r="O26" s="160">
        <f t="shared" ref="O26:V26" si="30">O12-O25</f>
        <v>0</v>
      </c>
      <c r="P26" s="160">
        <f t="shared" si="30"/>
        <v>0</v>
      </c>
      <c r="Q26" s="160">
        <f t="shared" si="30"/>
        <v>0</v>
      </c>
      <c r="R26" s="160">
        <f t="shared" si="30"/>
        <v>0</v>
      </c>
      <c r="S26" s="160">
        <f t="shared" si="30"/>
        <v>0</v>
      </c>
      <c r="T26" s="160">
        <f t="shared" si="30"/>
        <v>0</v>
      </c>
      <c r="U26" s="160">
        <f t="shared" si="30"/>
        <v>0</v>
      </c>
      <c r="V26" s="160">
        <f t="shared" si="30"/>
        <v>0</v>
      </c>
      <c r="W26" s="311">
        <f t="shared" si="7"/>
        <v>0</v>
      </c>
      <c r="X26" s="160">
        <f t="shared" ref="X26:Y26" si="31">X12-X25</f>
        <v>0</v>
      </c>
      <c r="Y26" s="160">
        <f t="shared" si="31"/>
        <v>0</v>
      </c>
      <c r="Z26" s="311">
        <f t="shared" si="19"/>
        <v>0</v>
      </c>
      <c r="AA26" s="160">
        <f t="shared" ref="AA26:AB26" si="32">AA12-AA25</f>
        <v>0</v>
      </c>
      <c r="AB26" s="160">
        <f t="shared" si="32"/>
        <v>0</v>
      </c>
      <c r="AC26" s="321">
        <f t="shared" si="21"/>
        <v>0</v>
      </c>
      <c r="AD26" s="269">
        <f>AB26-V26</f>
        <v>0</v>
      </c>
    </row>
    <row r="27" spans="1:30" ht="15.75" thickTop="1"/>
  </sheetData>
  <mergeCells count="9">
    <mergeCell ref="A1:B5"/>
    <mergeCell ref="C2:AC3"/>
    <mergeCell ref="C4:C5"/>
    <mergeCell ref="E4:E5"/>
    <mergeCell ref="F4:N4"/>
    <mergeCell ref="O4:W4"/>
    <mergeCell ref="X4:Z4"/>
    <mergeCell ref="AA4:AC4"/>
    <mergeCell ref="D4:D5"/>
  </mergeCells>
  <phoneticPr fontId="2" type="noConversion"/>
  <hyperlinks>
    <hyperlink ref="E4" r:id="rId1" display="期初累计发生@2017.12.3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5"/>
  <sheetViews>
    <sheetView zoomScale="70" zoomScaleNormal="70" workbookViewId="0">
      <pane xSplit="3" ySplit="6" topLeftCell="V7" activePane="bottomRight" state="frozen"/>
      <selection activeCell="B1" sqref="B1"/>
      <selection pane="topRight" activeCell="E1" sqref="E1"/>
      <selection pane="bottomLeft" activeCell="B7" sqref="B7"/>
      <selection pane="bottomRight" activeCell="AK9" sqref="AK9"/>
    </sheetView>
  </sheetViews>
  <sheetFormatPr defaultRowHeight="12.75" outlineLevelCol="1"/>
  <cols>
    <col min="1" max="1" width="9.75" style="24" customWidth="1"/>
    <col min="2" max="2" width="9.125" style="24" customWidth="1"/>
    <col min="3" max="3" width="17" style="24" customWidth="1"/>
    <col min="4" max="4" width="9.875" style="24" bestFit="1" customWidth="1"/>
    <col min="5" max="5" width="10.875" style="24" bestFit="1" customWidth="1"/>
    <col min="6" max="6" width="10.75" style="24" customWidth="1" outlineLevel="1"/>
    <col min="7" max="7" width="13.375" style="24" customWidth="1" outlineLevel="1"/>
    <col min="8" max="8" width="9.75" style="24" customWidth="1" outlineLevel="1"/>
    <col min="9" max="9" width="17" style="24" customWidth="1" outlineLevel="1"/>
    <col min="10" max="13" width="11.5" style="24" bestFit="1" customWidth="1"/>
    <col min="14" max="14" width="13.75" style="24" customWidth="1"/>
    <col min="15" max="16" width="9.875" style="24" bestFit="1" customWidth="1"/>
    <col min="17" max="20" width="12.125" style="24" customWidth="1" outlineLevel="1"/>
    <col min="21" max="24" width="9.875" style="24" bestFit="1" customWidth="1"/>
    <col min="25" max="25" width="13.75" style="24" customWidth="1"/>
    <col min="26" max="27" width="11.75" style="24" customWidth="1"/>
    <col min="28" max="31" width="11.75" style="24" customWidth="1" outlineLevel="1"/>
    <col min="32" max="35" width="11.75" style="24" customWidth="1"/>
    <col min="36" max="36" width="13.75" style="24" customWidth="1"/>
    <col min="37" max="16384" width="9" style="24"/>
  </cols>
  <sheetData>
    <row r="1" spans="1:37" ht="44.25" customHeight="1">
      <c r="A1" s="1145" t="s">
        <v>604</v>
      </c>
      <c r="B1" s="1146"/>
      <c r="C1" s="1146"/>
      <c r="D1" s="1146"/>
      <c r="E1" s="1146"/>
      <c r="F1" s="1146"/>
      <c r="G1" s="1146"/>
      <c r="H1" s="1146"/>
      <c r="I1" s="1146"/>
      <c r="J1" s="1146"/>
      <c r="K1" s="1146"/>
      <c r="L1" s="1146"/>
      <c r="M1" s="1146"/>
      <c r="N1" s="1146"/>
      <c r="O1" s="1146"/>
      <c r="P1" s="1146"/>
      <c r="Q1" s="1146"/>
      <c r="R1" s="1146"/>
      <c r="S1" s="1146"/>
      <c r="T1" s="1146"/>
      <c r="U1" s="1146"/>
      <c r="V1" s="1146"/>
      <c r="W1" s="1146"/>
      <c r="X1" s="1146"/>
      <c r="Y1" s="1146"/>
      <c r="Z1" s="1146"/>
      <c r="AA1" s="1146"/>
      <c r="AB1" s="1146"/>
      <c r="AC1" s="1146"/>
      <c r="AD1" s="1146"/>
      <c r="AE1" s="1146"/>
      <c r="AF1" s="1146"/>
      <c r="AG1" s="1146"/>
      <c r="AH1" s="1146"/>
      <c r="AI1" s="1146"/>
      <c r="AJ1" s="1146"/>
    </row>
    <row r="2" spans="1:37" ht="49.5" customHeight="1" thickBot="1">
      <c r="A2" s="195" t="s">
        <v>591</v>
      </c>
      <c r="B2" s="195" t="s">
        <v>592</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6" t="s">
        <v>255</v>
      </c>
    </row>
    <row r="3" spans="1:37" s="739" customFormat="1" ht="26.25" customHeight="1" thickBot="1">
      <c r="A3" s="1147" t="s">
        <v>256</v>
      </c>
      <c r="B3" s="1147" t="s">
        <v>257</v>
      </c>
      <c r="C3" s="737"/>
      <c r="D3" s="1149" t="s">
        <v>696</v>
      </c>
      <c r="E3" s="1149"/>
      <c r="F3" s="1149"/>
      <c r="G3" s="1149"/>
      <c r="H3" s="1149"/>
      <c r="I3" s="1149"/>
      <c r="J3" s="1149"/>
      <c r="K3" s="1149"/>
      <c r="L3" s="1149"/>
      <c r="M3" s="1149"/>
      <c r="N3" s="1149"/>
      <c r="O3" s="1150" t="s">
        <v>697</v>
      </c>
      <c r="P3" s="1150"/>
      <c r="Q3" s="1150"/>
      <c r="R3" s="1150"/>
      <c r="S3" s="1150"/>
      <c r="T3" s="1150"/>
      <c r="U3" s="1150"/>
      <c r="V3" s="1150"/>
      <c r="W3" s="1150"/>
      <c r="X3" s="1150"/>
      <c r="Y3" s="1150"/>
      <c r="Z3" s="1151" t="s">
        <v>710</v>
      </c>
      <c r="AA3" s="1151"/>
      <c r="AB3" s="1151"/>
      <c r="AC3" s="1151"/>
      <c r="AD3" s="1151"/>
      <c r="AE3" s="1151"/>
      <c r="AF3" s="1151"/>
      <c r="AG3" s="1151"/>
      <c r="AH3" s="1151"/>
      <c r="AI3" s="1151"/>
      <c r="AJ3" s="1151"/>
      <c r="AK3" s="738"/>
    </row>
    <row r="4" spans="1:37" s="598" customFormat="1" ht="42" customHeight="1">
      <c r="A4" s="1148"/>
      <c r="B4" s="1148"/>
      <c r="C4" s="597"/>
      <c r="D4" s="27" t="s">
        <v>259</v>
      </c>
      <c r="E4" s="27" t="s">
        <v>260</v>
      </c>
      <c r="F4" s="27" t="s">
        <v>261</v>
      </c>
      <c r="G4" s="27" t="s">
        <v>262</v>
      </c>
      <c r="H4" s="27" t="s">
        <v>263</v>
      </c>
      <c r="I4" s="27" t="s">
        <v>264</v>
      </c>
      <c r="J4" s="27" t="s">
        <v>265</v>
      </c>
      <c r="K4" s="27" t="s">
        <v>266</v>
      </c>
      <c r="L4" s="27" t="s">
        <v>267</v>
      </c>
      <c r="M4" s="27" t="s">
        <v>268</v>
      </c>
      <c r="N4" s="27" t="s">
        <v>269</v>
      </c>
      <c r="O4" s="28" t="s">
        <v>270</v>
      </c>
      <c r="P4" s="28" t="s">
        <v>260</v>
      </c>
      <c r="Q4" s="28" t="s">
        <v>261</v>
      </c>
      <c r="R4" s="28" t="s">
        <v>273</v>
      </c>
      <c r="S4" s="28" t="s">
        <v>274</v>
      </c>
      <c r="T4" s="28" t="s">
        <v>275</v>
      </c>
      <c r="U4" s="28" t="s">
        <v>276</v>
      </c>
      <c r="V4" s="28" t="s">
        <v>277</v>
      </c>
      <c r="W4" s="28" t="s">
        <v>278</v>
      </c>
      <c r="X4" s="28" t="s">
        <v>279</v>
      </c>
      <c r="Y4" s="28" t="s">
        <v>280</v>
      </c>
      <c r="Z4" s="29" t="s">
        <v>711</v>
      </c>
      <c r="AA4" s="29" t="s">
        <v>712</v>
      </c>
      <c r="AB4" s="29" t="s">
        <v>713</v>
      </c>
      <c r="AC4" s="29" t="s">
        <v>714</v>
      </c>
      <c r="AD4" s="29" t="s">
        <v>715</v>
      </c>
      <c r="AE4" s="29" t="s">
        <v>716</v>
      </c>
      <c r="AF4" s="29" t="s">
        <v>717</v>
      </c>
      <c r="AG4" s="29" t="s">
        <v>718</v>
      </c>
      <c r="AH4" s="29" t="s">
        <v>719</v>
      </c>
      <c r="AI4" s="29" t="s">
        <v>720</v>
      </c>
      <c r="AJ4" s="29" t="s">
        <v>721</v>
      </c>
      <c r="AK4" s="740"/>
    </row>
    <row r="5" spans="1:37" s="33" customFormat="1" ht="13.5" customHeight="1">
      <c r="A5" s="31"/>
      <c r="B5" s="31"/>
      <c r="C5" s="187"/>
      <c r="D5" s="187">
        <v>201</v>
      </c>
      <c r="E5" s="187"/>
      <c r="F5" s="187">
        <v>202</v>
      </c>
      <c r="G5" s="187">
        <v>203</v>
      </c>
      <c r="H5" s="187">
        <v>204</v>
      </c>
      <c r="I5" s="187">
        <v>205</v>
      </c>
      <c r="J5" s="187">
        <v>20601</v>
      </c>
      <c r="K5" s="187">
        <v>20602</v>
      </c>
      <c r="L5" s="187">
        <v>20603</v>
      </c>
      <c r="M5" s="187" t="s">
        <v>702</v>
      </c>
      <c r="N5" s="32"/>
      <c r="O5" s="187">
        <v>201</v>
      </c>
      <c r="P5" s="187"/>
      <c r="Q5" s="187">
        <v>202</v>
      </c>
      <c r="R5" s="187">
        <v>203</v>
      </c>
      <c r="S5" s="187">
        <v>204</v>
      </c>
      <c r="T5" s="187">
        <v>205</v>
      </c>
      <c r="U5" s="187">
        <v>20601</v>
      </c>
      <c r="V5" s="187">
        <v>20602</v>
      </c>
      <c r="W5" s="187">
        <v>20603</v>
      </c>
      <c r="X5" s="187" t="s">
        <v>702</v>
      </c>
      <c r="Y5" s="32"/>
      <c r="Z5" s="187">
        <v>201</v>
      </c>
      <c r="AA5" s="187"/>
      <c r="AB5" s="187">
        <v>202</v>
      </c>
      <c r="AC5" s="187">
        <v>203</v>
      </c>
      <c r="AD5" s="187">
        <v>204</v>
      </c>
      <c r="AE5" s="187">
        <v>205</v>
      </c>
      <c r="AF5" s="187">
        <v>20601</v>
      </c>
      <c r="AG5" s="187">
        <v>20602</v>
      </c>
      <c r="AH5" s="187">
        <v>20603</v>
      </c>
      <c r="AI5" s="187" t="s">
        <v>722</v>
      </c>
      <c r="AJ5" s="32"/>
      <c r="AK5" s="271"/>
    </row>
    <row r="6" spans="1:37" s="38" customFormat="1" ht="15">
      <c r="A6" s="34"/>
      <c r="B6" s="34"/>
      <c r="C6" s="34"/>
      <c r="D6" s="34" t="s">
        <v>290</v>
      </c>
      <c r="E6" s="34" t="s">
        <v>291</v>
      </c>
      <c r="F6" s="34"/>
      <c r="G6" s="34"/>
      <c r="H6" s="34"/>
      <c r="I6" s="34"/>
      <c r="J6" s="34" t="s">
        <v>292</v>
      </c>
      <c r="K6" s="34" t="s">
        <v>293</v>
      </c>
      <c r="L6" s="34" t="s">
        <v>294</v>
      </c>
      <c r="M6" s="34" t="s">
        <v>295</v>
      </c>
      <c r="N6" s="35"/>
      <c r="O6" s="34" t="s">
        <v>296</v>
      </c>
      <c r="P6" s="34" t="s">
        <v>297</v>
      </c>
      <c r="Q6" s="34"/>
      <c r="R6" s="34"/>
      <c r="S6" s="34"/>
      <c r="T6" s="34"/>
      <c r="U6" s="34" t="s">
        <v>298</v>
      </c>
      <c r="V6" s="34" t="s">
        <v>299</v>
      </c>
      <c r="W6" s="34" t="s">
        <v>300</v>
      </c>
      <c r="X6" s="34" t="s">
        <v>301</v>
      </c>
      <c r="Y6" s="36"/>
      <c r="Z6" s="34" t="s">
        <v>723</v>
      </c>
      <c r="AA6" s="34" t="s">
        <v>724</v>
      </c>
      <c r="AB6" s="34"/>
      <c r="AC6" s="34"/>
      <c r="AD6" s="34"/>
      <c r="AE6" s="34"/>
      <c r="AF6" s="34" t="s">
        <v>725</v>
      </c>
      <c r="AG6" s="34" t="s">
        <v>726</v>
      </c>
      <c r="AH6" s="34" t="s">
        <v>727</v>
      </c>
      <c r="AI6" s="34" t="s">
        <v>728</v>
      </c>
      <c r="AJ6" s="37"/>
      <c r="AK6" s="272"/>
    </row>
    <row r="7" spans="1:37" ht="37.5" customHeight="1">
      <c r="A7" s="1141" t="str">
        <f>目录及填表说明!D3</f>
        <v>请填XX地区</v>
      </c>
      <c r="B7" s="1143" t="str">
        <f>目录及填表说明!D4</f>
        <v>请填XX项目</v>
      </c>
      <c r="C7" s="734" t="s">
        <v>700</v>
      </c>
      <c r="D7" s="596">
        <f>'表2.11 成本预算执行表(自持)'!I7</f>
        <v>0</v>
      </c>
      <c r="E7" s="596">
        <f>SUM(F7:I7)</f>
        <v>0</v>
      </c>
      <c r="F7" s="596">
        <f>'表2.11 成本预算执行表(自持)'!I31</f>
        <v>0</v>
      </c>
      <c r="G7" s="596">
        <f>'表2.11 成本预算执行表(自持)'!I89</f>
        <v>0</v>
      </c>
      <c r="H7" s="596">
        <f>'表2.11 成本预算执行表(自持)'!I105</f>
        <v>0</v>
      </c>
      <c r="I7" s="596">
        <f>'表2.11 成本预算执行表(自持)'!I117</f>
        <v>0</v>
      </c>
      <c r="J7" s="596">
        <f>'表2.11 成本预算执行表(自持)'!I128</f>
        <v>0</v>
      </c>
      <c r="K7" s="596">
        <f>'表2.11 成本预算执行表(自持)'!I129</f>
        <v>0</v>
      </c>
      <c r="L7" s="596">
        <f>'表2.11 成本预算执行表(自持)'!I130</f>
        <v>0</v>
      </c>
      <c r="M7" s="596">
        <f>SUM('表2.11 成本预算执行表(自持)'!I131:I134)</f>
        <v>0</v>
      </c>
      <c r="N7" s="39">
        <f>SUM(D7:E7,J7:M7)</f>
        <v>0</v>
      </c>
      <c r="O7" s="596">
        <f>'表2.11 成本预算执行表(自持)'!P6</f>
        <v>0</v>
      </c>
      <c r="P7" s="596">
        <f>SUM(Q7:T7)</f>
        <v>0</v>
      </c>
      <c r="Q7" s="596">
        <f>'表2.11 成本预算执行表(自持)'!P30</f>
        <v>0</v>
      </c>
      <c r="R7" s="596">
        <f>'表2.11 成本预算执行表(自持)'!P88</f>
        <v>0</v>
      </c>
      <c r="S7" s="596">
        <f>'表2.11 成本预算执行表(自持)'!P104</f>
        <v>0</v>
      </c>
      <c r="T7" s="596">
        <f>'表2.11 成本预算执行表(自持)'!P116</f>
        <v>0</v>
      </c>
      <c r="U7" s="596">
        <f>'表2.11 成本预算执行表(自持)'!P127</f>
        <v>0</v>
      </c>
      <c r="V7" s="596">
        <f>'表2.11 成本预算执行表(自持)'!P128</f>
        <v>0</v>
      </c>
      <c r="W7" s="596">
        <f>'表2.11 成本预算执行表(自持)'!P129</f>
        <v>0</v>
      </c>
      <c r="X7" s="596">
        <f>SUM('表2.11 成本预算执行表(自持)'!P131,O133:O135)</f>
        <v>0</v>
      </c>
      <c r="Y7" s="40">
        <f>SUM(O7:P7,U7:X7)</f>
        <v>0</v>
      </c>
      <c r="Z7" s="596">
        <f>D7-O7</f>
        <v>0</v>
      </c>
      <c r="AA7" s="596">
        <f t="shared" ref="AA7:AI9" si="0">E7-P7</f>
        <v>0</v>
      </c>
      <c r="AB7" s="596">
        <f t="shared" si="0"/>
        <v>0</v>
      </c>
      <c r="AC7" s="596">
        <f t="shared" si="0"/>
        <v>0</v>
      </c>
      <c r="AD7" s="596">
        <f t="shared" si="0"/>
        <v>0</v>
      </c>
      <c r="AE7" s="596">
        <f t="shared" si="0"/>
        <v>0</v>
      </c>
      <c r="AF7" s="596">
        <f t="shared" si="0"/>
        <v>0</v>
      </c>
      <c r="AG7" s="596">
        <f t="shared" si="0"/>
        <v>0</v>
      </c>
      <c r="AH7" s="596">
        <f t="shared" si="0"/>
        <v>0</v>
      </c>
      <c r="AI7" s="596">
        <f t="shared" si="0"/>
        <v>0</v>
      </c>
      <c r="AJ7" s="41">
        <f>SUM(Z7:AA7,AF7:AI7)</f>
        <v>0</v>
      </c>
      <c r="AK7" s="733">
        <f>AJ7-'表2.11 成本预算执行表(自持)'!R136</f>
        <v>0</v>
      </c>
    </row>
    <row r="8" spans="1:37" ht="37.5" customHeight="1">
      <c r="A8" s="1142"/>
      <c r="B8" s="1144"/>
      <c r="C8" s="735" t="s">
        <v>698</v>
      </c>
      <c r="D8" s="596">
        <f>'表2.11 成本预算执行表(自持)'!U7</f>
        <v>0</v>
      </c>
      <c r="E8" s="596">
        <f>SUM(F8:I8)</f>
        <v>0</v>
      </c>
      <c r="F8" s="596">
        <f>'表2.11 成本预算执行表(自持)'!U31</f>
        <v>0</v>
      </c>
      <c r="G8" s="596">
        <f>'表2.11 成本预算执行表(自持)'!U89</f>
        <v>0</v>
      </c>
      <c r="H8" s="596">
        <f>'表2.11 成本预算执行表(自持)'!U105</f>
        <v>0</v>
      </c>
      <c r="I8" s="596">
        <f>'表2.11 成本预算执行表(自持)'!U117</f>
        <v>0</v>
      </c>
      <c r="J8" s="596">
        <f>'表2.11 成本预算执行表(自持)'!U128</f>
        <v>0</v>
      </c>
      <c r="K8" s="596">
        <f>'表2.11 成本预算执行表(自持)'!U129</f>
        <v>0</v>
      </c>
      <c r="L8" s="596">
        <f>'表2.11 成本预算执行表(自持)'!U130</f>
        <v>0</v>
      </c>
      <c r="M8" s="596">
        <f>SUM('表2.11 成本预算执行表(自持)'!U131:U134)</f>
        <v>0</v>
      </c>
      <c r="N8" s="39">
        <f>SUM(D8:E8,J8:M8)</f>
        <v>0</v>
      </c>
      <c r="O8" s="596">
        <f>'表2.11 成本预算执行表(自持)'!AC6</f>
        <v>0</v>
      </c>
      <c r="P8" s="596">
        <f>SUM(Q8:T8)</f>
        <v>0</v>
      </c>
      <c r="Q8" s="596">
        <f>'表2.11 成本预算执行表(自持)'!AC30</f>
        <v>0</v>
      </c>
      <c r="R8" s="596">
        <f>'表2.11 成本预算执行表(自持)'!AC88</f>
        <v>0</v>
      </c>
      <c r="S8" s="596">
        <f>'表2.11 成本预算执行表(自持)'!AC104</f>
        <v>0</v>
      </c>
      <c r="T8" s="596">
        <f>'表2.11 成本预算执行表(自持)'!AC116</f>
        <v>0</v>
      </c>
      <c r="U8" s="596">
        <f>'表2.11 成本预算执行表(自持)'!AC127</f>
        <v>0</v>
      </c>
      <c r="V8" s="596">
        <f>'表2.11 成本预算执行表(自持)'!AC128</f>
        <v>0</v>
      </c>
      <c r="W8" s="596">
        <f>'表2.11 成本预算执行表(自持)'!AC129</f>
        <v>0</v>
      </c>
      <c r="X8" s="596">
        <f>SUM('表2.11 成本预算执行表(自持)'!AC131,AB133:AB135)</f>
        <v>0</v>
      </c>
      <c r="Y8" s="40">
        <f>SUM(O8:P8,U8:X8)</f>
        <v>0</v>
      </c>
      <c r="Z8" s="596">
        <f t="shared" ref="Z8:Z9" si="1">D8-O8</f>
        <v>0</v>
      </c>
      <c r="AA8" s="596">
        <f t="shared" si="0"/>
        <v>0</v>
      </c>
      <c r="AB8" s="596">
        <f t="shared" si="0"/>
        <v>0</v>
      </c>
      <c r="AC8" s="596">
        <f t="shared" si="0"/>
        <v>0</v>
      </c>
      <c r="AD8" s="596">
        <f t="shared" si="0"/>
        <v>0</v>
      </c>
      <c r="AE8" s="596">
        <f t="shared" si="0"/>
        <v>0</v>
      </c>
      <c r="AF8" s="596">
        <f t="shared" si="0"/>
        <v>0</v>
      </c>
      <c r="AG8" s="596">
        <f t="shared" si="0"/>
        <v>0</v>
      </c>
      <c r="AH8" s="596">
        <f t="shared" si="0"/>
        <v>0</v>
      </c>
      <c r="AI8" s="596">
        <f t="shared" si="0"/>
        <v>0</v>
      </c>
      <c r="AJ8" s="41">
        <f t="shared" ref="AJ8:AJ9" si="2">SUM(Z8:AA8,AF8:AI8)</f>
        <v>0</v>
      </c>
      <c r="AK8" s="733">
        <f>AJ8+'表2.11 成本预算执行表(自持)'!AC136-'表2.11 成本预算执行表(自持)'!U136</f>
        <v>0</v>
      </c>
    </row>
    <row r="9" spans="1:37" ht="37.5" customHeight="1">
      <c r="A9" s="1142"/>
      <c r="B9" s="1144"/>
      <c r="C9" s="735" t="s">
        <v>699</v>
      </c>
      <c r="D9" s="732">
        <f>D7+D8</f>
        <v>0</v>
      </c>
      <c r="E9" s="596">
        <f t="shared" ref="E9:Y9" si="3">E7+E8</f>
        <v>0</v>
      </c>
      <c r="F9" s="596">
        <f t="shared" si="3"/>
        <v>0</v>
      </c>
      <c r="G9" s="596">
        <f t="shared" si="3"/>
        <v>0</v>
      </c>
      <c r="H9" s="596">
        <f t="shared" si="3"/>
        <v>0</v>
      </c>
      <c r="I9" s="596">
        <f t="shared" si="3"/>
        <v>0</v>
      </c>
      <c r="J9" s="596">
        <f t="shared" si="3"/>
        <v>0</v>
      </c>
      <c r="K9" s="596">
        <f t="shared" si="3"/>
        <v>0</v>
      </c>
      <c r="L9" s="596">
        <f t="shared" si="3"/>
        <v>0</v>
      </c>
      <c r="M9" s="596">
        <f t="shared" si="3"/>
        <v>0</v>
      </c>
      <c r="N9" s="39">
        <f t="shared" si="3"/>
        <v>0</v>
      </c>
      <c r="O9" s="596">
        <f t="shared" si="3"/>
        <v>0</v>
      </c>
      <c r="P9" s="596">
        <f t="shared" si="3"/>
        <v>0</v>
      </c>
      <c r="Q9" s="596">
        <f t="shared" si="3"/>
        <v>0</v>
      </c>
      <c r="R9" s="596">
        <f t="shared" si="3"/>
        <v>0</v>
      </c>
      <c r="S9" s="596">
        <f t="shared" si="3"/>
        <v>0</v>
      </c>
      <c r="T9" s="596">
        <f t="shared" si="3"/>
        <v>0</v>
      </c>
      <c r="U9" s="596">
        <f t="shared" si="3"/>
        <v>0</v>
      </c>
      <c r="V9" s="596">
        <f t="shared" si="3"/>
        <v>0</v>
      </c>
      <c r="W9" s="596">
        <f t="shared" si="3"/>
        <v>0</v>
      </c>
      <c r="X9" s="596">
        <f t="shared" si="3"/>
        <v>0</v>
      </c>
      <c r="Y9" s="40">
        <f t="shared" si="3"/>
        <v>0</v>
      </c>
      <c r="Z9" s="596">
        <f t="shared" si="1"/>
        <v>0</v>
      </c>
      <c r="AA9" s="596">
        <f t="shared" si="0"/>
        <v>0</v>
      </c>
      <c r="AB9" s="596">
        <f t="shared" si="0"/>
        <v>0</v>
      </c>
      <c r="AC9" s="596">
        <f t="shared" si="0"/>
        <v>0</v>
      </c>
      <c r="AD9" s="596">
        <f t="shared" si="0"/>
        <v>0</v>
      </c>
      <c r="AE9" s="596">
        <f t="shared" si="0"/>
        <v>0</v>
      </c>
      <c r="AF9" s="596">
        <f t="shared" si="0"/>
        <v>0</v>
      </c>
      <c r="AG9" s="596">
        <f t="shared" si="0"/>
        <v>0</v>
      </c>
      <c r="AH9" s="596">
        <f t="shared" si="0"/>
        <v>0</v>
      </c>
      <c r="AI9" s="596">
        <f t="shared" si="0"/>
        <v>0</v>
      </c>
      <c r="AJ9" s="41">
        <f t="shared" si="2"/>
        <v>0</v>
      </c>
      <c r="AK9" s="733">
        <f>AJ9-'表2.11 成本预算执行表(自持)'!AL136</f>
        <v>0</v>
      </c>
    </row>
    <row r="10" spans="1:37" ht="172.5" customHeight="1">
      <c r="A10" s="1141"/>
      <c r="B10" s="1143"/>
      <c r="C10" s="736" t="s">
        <v>701</v>
      </c>
      <c r="D10" s="678"/>
      <c r="E10" s="678"/>
      <c r="F10" s="678"/>
      <c r="G10" s="678"/>
      <c r="H10" s="678"/>
      <c r="I10" s="678"/>
      <c r="J10" s="678"/>
      <c r="K10" s="678"/>
      <c r="L10" s="678"/>
      <c r="M10" s="678"/>
      <c r="N10" s="678"/>
      <c r="O10" s="678"/>
      <c r="P10" s="678"/>
      <c r="Q10" s="678"/>
      <c r="R10" s="678"/>
      <c r="S10" s="678"/>
      <c r="T10" s="678"/>
      <c r="U10" s="678"/>
      <c r="V10" s="678"/>
      <c r="W10" s="678"/>
      <c r="X10" s="678"/>
      <c r="Y10" s="679"/>
      <c r="Z10" s="680"/>
      <c r="AA10" s="680"/>
      <c r="AB10" s="680"/>
      <c r="AC10" s="680"/>
      <c r="AD10" s="680"/>
      <c r="AE10" s="680"/>
      <c r="AF10" s="680"/>
      <c r="AG10" s="680"/>
      <c r="AH10" s="680"/>
      <c r="AI10" s="680"/>
      <c r="AJ10" s="680"/>
    </row>
    <row r="11" spans="1:37" ht="21" customHeight="1"/>
    <row r="12" spans="1:37" ht="21" customHeight="1">
      <c r="D12" s="42"/>
      <c r="E12" s="43"/>
      <c r="F12" s="43"/>
      <c r="G12" s="43"/>
      <c r="H12" s="43"/>
      <c r="I12" s="43"/>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row>
    <row r="13" spans="1:37" ht="21" customHeight="1">
      <c r="E13" s="43"/>
      <c r="F13" s="43"/>
      <c r="G13" s="43"/>
      <c r="H13" s="43"/>
      <c r="I13" s="43"/>
    </row>
    <row r="14" spans="1:37" ht="21" customHeight="1">
      <c r="E14" s="43"/>
      <c r="F14" s="42"/>
      <c r="G14" s="43"/>
      <c r="H14" s="43"/>
      <c r="I14" s="43"/>
    </row>
    <row r="15" spans="1:37" ht="21" customHeight="1">
      <c r="E15" s="43"/>
      <c r="F15" s="43"/>
      <c r="G15" s="43"/>
      <c r="H15" s="43"/>
      <c r="I15" s="43"/>
    </row>
  </sheetData>
  <mergeCells count="8">
    <mergeCell ref="A7:A10"/>
    <mergeCell ref="B7:B10"/>
    <mergeCell ref="A1:AJ1"/>
    <mergeCell ref="A3:A4"/>
    <mergeCell ref="B3:B4"/>
    <mergeCell ref="D3:N3"/>
    <mergeCell ref="O3:Y3"/>
    <mergeCell ref="Z3:AJ3"/>
  </mergeCells>
  <phoneticPr fontId="2" type="noConversion"/>
  <conditionalFormatting sqref="C7:C9">
    <cfRule type="duplicateValues" dxfId="5" priority="1"/>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workbookViewId="0">
      <pane xSplit="4" ySplit="5" topLeftCell="E6" activePane="bottomRight" state="frozen"/>
      <selection pane="topRight" activeCell="E1" sqref="E1"/>
      <selection pane="bottomLeft" activeCell="A6" sqref="A6"/>
      <selection pane="bottomRight" activeCell="B6" sqref="A1:B1048576"/>
    </sheetView>
  </sheetViews>
  <sheetFormatPr defaultRowHeight="13.5" outlineLevelCol="1"/>
  <cols>
    <col min="1" max="2" width="4.125" style="764" hidden="1" customWidth="1"/>
    <col min="3" max="3" width="21.125" style="14" customWidth="1"/>
    <col min="4" max="4" width="20.75" style="14" customWidth="1"/>
    <col min="5" max="5" width="13.625" style="788" customWidth="1"/>
    <col min="6" max="6" width="9.375" style="14" customWidth="1"/>
    <col min="7" max="7" width="9" style="14"/>
    <col min="8" max="14" width="9.625" style="14" bestFit="1" customWidth="1"/>
    <col min="15" max="15" width="9.125" style="14" bestFit="1" customWidth="1"/>
    <col min="16" max="16" width="9" style="14" customWidth="1" outlineLevel="1"/>
    <col min="17" max="23" width="9.625" style="14" customWidth="1" outlineLevel="1"/>
    <col min="24" max="24" width="9.125" style="14" customWidth="1" outlineLevel="1"/>
    <col min="25" max="26" width="9.625" style="14" customWidth="1" outlineLevel="1"/>
    <col min="27" max="27" width="9.125" style="14" customWidth="1" outlineLevel="1"/>
    <col min="28" max="28" width="9" style="14"/>
    <col min="29" max="29" width="11.75" style="14" customWidth="1"/>
    <col min="30" max="30" width="9.125" style="14" bestFit="1" customWidth="1"/>
    <col min="31" max="16384" width="9" style="14"/>
  </cols>
  <sheetData>
    <row r="1" spans="1:30">
      <c r="A1" s="1324" t="s">
        <v>347</v>
      </c>
      <c r="B1" s="1324"/>
    </row>
    <row r="2" spans="1:30" s="105" customFormat="1">
      <c r="A2" s="1324"/>
      <c r="B2" s="1324"/>
      <c r="C2" s="1325" t="s">
        <v>616</v>
      </c>
      <c r="D2" s="1325"/>
      <c r="E2" s="1326"/>
      <c r="F2" s="1325"/>
      <c r="G2" s="1325"/>
      <c r="H2" s="1325"/>
      <c r="I2" s="1325"/>
      <c r="J2" s="1325"/>
      <c r="K2" s="1325"/>
      <c r="L2" s="1325"/>
      <c r="M2" s="1325"/>
      <c r="N2" s="1325"/>
      <c r="O2" s="1325"/>
      <c r="P2" s="1325"/>
      <c r="Q2" s="1325"/>
      <c r="R2" s="1325"/>
      <c r="S2" s="1325"/>
      <c r="T2" s="1325"/>
      <c r="U2" s="1325"/>
      <c r="V2" s="1325"/>
      <c r="W2" s="1325"/>
      <c r="X2" s="1325"/>
      <c r="Y2" s="1325"/>
      <c r="Z2" s="1325"/>
      <c r="AA2" s="1325"/>
      <c r="AB2" s="1325"/>
      <c r="AC2" s="1325"/>
      <c r="AD2" s="1327"/>
    </row>
    <row r="3" spans="1:30" s="105" customFormat="1">
      <c r="A3" s="1324"/>
      <c r="B3" s="1324"/>
      <c r="C3" s="1325"/>
      <c r="D3" s="1325"/>
      <c r="E3" s="1326"/>
      <c r="F3" s="1325"/>
      <c r="G3" s="1325"/>
      <c r="H3" s="1325"/>
      <c r="I3" s="1325"/>
      <c r="J3" s="1325"/>
      <c r="K3" s="1325"/>
      <c r="L3" s="1325"/>
      <c r="M3" s="1325"/>
      <c r="N3" s="1325"/>
      <c r="O3" s="1325"/>
      <c r="P3" s="1325"/>
      <c r="Q3" s="1325"/>
      <c r="R3" s="1325"/>
      <c r="S3" s="1325"/>
      <c r="T3" s="1325"/>
      <c r="U3" s="1325"/>
      <c r="V3" s="1325"/>
      <c r="W3" s="1325"/>
      <c r="X3" s="1325"/>
      <c r="Y3" s="1325"/>
      <c r="Z3" s="1325"/>
      <c r="AA3" s="1325"/>
      <c r="AB3" s="1325"/>
      <c r="AC3" s="1325"/>
      <c r="AD3" s="1327"/>
    </row>
    <row r="4" spans="1:30" s="105" customFormat="1" ht="13.5" customHeight="1">
      <c r="A4" s="1324"/>
      <c r="B4" s="1324"/>
      <c r="C4" s="1328" t="s">
        <v>474</v>
      </c>
      <c r="D4" s="1328" t="s">
        <v>489</v>
      </c>
      <c r="E4" s="1322" t="s">
        <v>739</v>
      </c>
      <c r="F4" s="1318" t="s">
        <v>738</v>
      </c>
      <c r="G4" s="1180" t="s">
        <v>510</v>
      </c>
      <c r="H4" s="1180"/>
      <c r="I4" s="1180"/>
      <c r="J4" s="1180"/>
      <c r="K4" s="1180"/>
      <c r="L4" s="1180"/>
      <c r="M4" s="1180"/>
      <c r="N4" s="1180"/>
      <c r="O4" s="1180"/>
      <c r="P4" s="1180" t="s">
        <v>425</v>
      </c>
      <c r="Q4" s="1180"/>
      <c r="R4" s="1180"/>
      <c r="S4" s="1180"/>
      <c r="T4" s="1180"/>
      <c r="U4" s="1180"/>
      <c r="V4" s="1180"/>
      <c r="W4" s="1180"/>
      <c r="X4" s="1180"/>
      <c r="Y4" s="1180" t="s">
        <v>412</v>
      </c>
      <c r="Z4" s="1180"/>
      <c r="AA4" s="1180"/>
      <c r="AB4" s="1180" t="s">
        <v>490</v>
      </c>
      <c r="AC4" s="1180"/>
      <c r="AD4" s="1181"/>
    </row>
    <row r="5" spans="1:30" s="105" customFormat="1" ht="41.25" customHeight="1">
      <c r="A5" s="1324"/>
      <c r="B5" s="1324"/>
      <c r="C5" s="1328"/>
      <c r="D5" s="1328"/>
      <c r="E5" s="1323"/>
      <c r="F5" s="1319"/>
      <c r="G5" s="56" t="s">
        <v>365</v>
      </c>
      <c r="H5" s="56" t="s">
        <v>491</v>
      </c>
      <c r="I5" s="56" t="s">
        <v>413</v>
      </c>
      <c r="J5" s="56" t="s">
        <v>369</v>
      </c>
      <c r="K5" s="56" t="s">
        <v>414</v>
      </c>
      <c r="L5" s="56" t="s">
        <v>370</v>
      </c>
      <c r="M5" s="56" t="s">
        <v>371</v>
      </c>
      <c r="N5" s="56" t="s">
        <v>375</v>
      </c>
      <c r="O5" s="56" t="s">
        <v>364</v>
      </c>
      <c r="P5" s="56" t="s">
        <v>365</v>
      </c>
      <c r="Q5" s="56" t="s">
        <v>415</v>
      </c>
      <c r="R5" s="56" t="s">
        <v>416</v>
      </c>
      <c r="S5" s="56" t="s">
        <v>417</v>
      </c>
      <c r="T5" s="56" t="s">
        <v>418</v>
      </c>
      <c r="U5" s="56" t="s">
        <v>419</v>
      </c>
      <c r="V5" s="56" t="s">
        <v>420</v>
      </c>
      <c r="W5" s="56" t="s">
        <v>375</v>
      </c>
      <c r="X5" s="56" t="s">
        <v>364</v>
      </c>
      <c r="Y5" s="56" t="s">
        <v>365</v>
      </c>
      <c r="Z5" s="56" t="s">
        <v>475</v>
      </c>
      <c r="AA5" s="56" t="s">
        <v>364</v>
      </c>
      <c r="AB5" s="55" t="s">
        <v>492</v>
      </c>
      <c r="AC5" s="55" t="s">
        <v>493</v>
      </c>
      <c r="AD5" s="57" t="s">
        <v>444</v>
      </c>
    </row>
    <row r="6" spans="1:30" ht="33.75">
      <c r="A6" s="763" t="str">
        <f>目录及填表说明!$D$3</f>
        <v>请填XX地区</v>
      </c>
      <c r="B6" s="763" t="str">
        <f>目录及填表说明!$D$4</f>
        <v>请填XX项目</v>
      </c>
      <c r="C6" s="106" t="s">
        <v>494</v>
      </c>
      <c r="D6" s="107" t="s">
        <v>495</v>
      </c>
      <c r="E6" s="936"/>
      <c r="F6" s="108"/>
      <c r="G6" s="173"/>
      <c r="H6" s="108"/>
      <c r="I6" s="108"/>
      <c r="J6" s="108"/>
      <c r="K6" s="108"/>
      <c r="L6" s="108"/>
      <c r="M6" s="108"/>
      <c r="N6" s="149">
        <f t="shared" ref="N6:N12" si="0">SUM(H6:M6)</f>
        <v>0</v>
      </c>
      <c r="O6" s="150">
        <f>IF(G6=0,IF(N6&gt;0,100%,IF(N6&lt;0,-100%,0)),IF(G6&lt;0,IF(N6&gt;0,100%,-N6/G6),N6/G6))</f>
        <v>0</v>
      </c>
      <c r="P6" s="108"/>
      <c r="Q6" s="109"/>
      <c r="R6" s="109"/>
      <c r="S6" s="109"/>
      <c r="T6" s="109"/>
      <c r="U6" s="109"/>
      <c r="V6" s="109"/>
      <c r="W6" s="110">
        <f t="shared" ref="W6:W15" si="1">SUM(Q6:V6)</f>
        <v>0</v>
      </c>
      <c r="X6" s="51">
        <f>IF(P6=0,IF(W6&gt;0,100%,IF(W6&lt;0,-100%,0)),IF(P6&lt;0,IF(W6&gt;0,100%,-W6/P6),W6/P6))</f>
        <v>0</v>
      </c>
      <c r="Y6" s="85">
        <f t="shared" ref="Y6:Y19" si="2">G6+P6</f>
        <v>0</v>
      </c>
      <c r="Z6" s="86">
        <f t="shared" ref="Z6:Z19" si="3">N6+W6</f>
        <v>0</v>
      </c>
      <c r="AA6" s="87">
        <f>IF(Y6=0,IF(Z6&gt;0,100%,IF(Z6&lt;0,-100%,0)),IF(Y6&lt;0,IF(Z6&gt;0,100%,-Z6/Y6),Z6/Y6))</f>
        <v>0</v>
      </c>
      <c r="AB6" s="173"/>
      <c r="AC6" s="149">
        <f>Z6+F6+E6</f>
        <v>0</v>
      </c>
      <c r="AD6" s="150">
        <f>IF(AB6=0,IF(AC6&gt;0,100%,IF(AC6&lt;0,-100%,0)),IF(AB6&lt;0,IF(AC6&gt;0,100%,-AC6/AB6),AC6/AB6))</f>
        <v>0</v>
      </c>
    </row>
    <row r="7" spans="1:30" ht="23.25" customHeight="1">
      <c r="A7" s="763" t="str">
        <f>目录及填表说明!$D$3</f>
        <v>请填XX地区</v>
      </c>
      <c r="B7" s="763" t="str">
        <f>目录及填表说明!$D$4</f>
        <v>请填XX项目</v>
      </c>
      <c r="C7" s="106" t="s">
        <v>496</v>
      </c>
      <c r="D7" s="126"/>
      <c r="E7" s="937"/>
      <c r="F7" s="109"/>
      <c r="G7" s="148"/>
      <c r="H7" s="109"/>
      <c r="I7" s="109"/>
      <c r="J7" s="109"/>
      <c r="K7" s="109"/>
      <c r="L7" s="109"/>
      <c r="M7" s="109"/>
      <c r="N7" s="149">
        <f t="shared" si="0"/>
        <v>0</v>
      </c>
      <c r="O7" s="150">
        <f t="shared" ref="O7:O21" si="4">IF(G7=0,IF(N7&gt;0,100%,IF(N7&lt;0,-100%,0)),IF(G7&lt;0,IF(N7&gt;0,100%,-N7/G7),N7/G7))</f>
        <v>0</v>
      </c>
      <c r="P7" s="109"/>
      <c r="Q7" s="109"/>
      <c r="R7" s="109"/>
      <c r="S7" s="109"/>
      <c r="T7" s="109"/>
      <c r="U7" s="109"/>
      <c r="V7" s="109"/>
      <c r="W7" s="110">
        <f t="shared" si="1"/>
        <v>0</v>
      </c>
      <c r="X7" s="51">
        <f t="shared" ref="X7:X21" si="5">IF(P7=0,IF(W7&gt;0,100%,IF(W7&lt;0,-100%,0)),IF(P7&lt;0,IF(W7&gt;0,100%,-W7/P7),W7/P7))</f>
        <v>0</v>
      </c>
      <c r="Y7" s="85">
        <f t="shared" si="2"/>
        <v>0</v>
      </c>
      <c r="Z7" s="86">
        <f t="shared" si="3"/>
        <v>0</v>
      </c>
      <c r="AA7" s="87">
        <f t="shared" ref="AA7:AA21" si="6">IF(Y7=0,IF(Z7&gt;0,100%,IF(Z7&lt;0,-100%,0)),IF(Y7&lt;0,IF(Z7&gt;0,100%,-Z7/Y7),Z7/Y7))</f>
        <v>0</v>
      </c>
      <c r="AB7" s="148"/>
      <c r="AC7" s="149">
        <f>Z7+F7+E7</f>
        <v>0</v>
      </c>
      <c r="AD7" s="150">
        <f t="shared" ref="AD7:AD21" si="7">IF(AB7=0,IF(AC7&gt;0,100%,IF(AC7&lt;0,-100%,0)),IF(AB7&lt;0,IF(AC7&gt;0,100%,-AC7/AB7),AC7/AB7))</f>
        <v>0</v>
      </c>
    </row>
    <row r="8" spans="1:30" ht="23.25" customHeight="1">
      <c r="A8" s="763" t="str">
        <f>目录及填表说明!$D$3</f>
        <v>请填XX地区</v>
      </c>
      <c r="B8" s="763" t="str">
        <f>目录及填表说明!$D$4</f>
        <v>请填XX项目</v>
      </c>
      <c r="C8" s="111" t="s">
        <v>497</v>
      </c>
      <c r="D8" s="170"/>
      <c r="E8" s="112">
        <f t="shared" ref="E8:N8" si="8">E6-E7</f>
        <v>0</v>
      </c>
      <c r="F8" s="112">
        <f t="shared" si="8"/>
        <v>0</v>
      </c>
      <c r="G8" s="112">
        <f t="shared" si="8"/>
        <v>0</v>
      </c>
      <c r="H8" s="112">
        <f t="shared" si="8"/>
        <v>0</v>
      </c>
      <c r="I8" s="112">
        <f t="shared" si="8"/>
        <v>0</v>
      </c>
      <c r="J8" s="112">
        <f t="shared" si="8"/>
        <v>0</v>
      </c>
      <c r="K8" s="112">
        <f t="shared" si="8"/>
        <v>0</v>
      </c>
      <c r="L8" s="112">
        <f t="shared" si="8"/>
        <v>0</v>
      </c>
      <c r="M8" s="112">
        <f t="shared" si="8"/>
        <v>0</v>
      </c>
      <c r="N8" s="113">
        <f t="shared" si="8"/>
        <v>0</v>
      </c>
      <c r="O8" s="51">
        <f t="shared" si="4"/>
        <v>0</v>
      </c>
      <c r="P8" s="112">
        <f t="shared" ref="P8" si="9">P6-P7</f>
        <v>0</v>
      </c>
      <c r="Q8" s="112">
        <f t="shared" ref="Q8:W8" si="10">Q6-Q7</f>
        <v>0</v>
      </c>
      <c r="R8" s="112">
        <f t="shared" si="10"/>
        <v>0</v>
      </c>
      <c r="S8" s="112">
        <f t="shared" si="10"/>
        <v>0</v>
      </c>
      <c r="T8" s="112">
        <f t="shared" si="10"/>
        <v>0</v>
      </c>
      <c r="U8" s="112">
        <f t="shared" si="10"/>
        <v>0</v>
      </c>
      <c r="V8" s="112">
        <f t="shared" si="10"/>
        <v>0</v>
      </c>
      <c r="W8" s="113">
        <f t="shared" si="10"/>
        <v>0</v>
      </c>
      <c r="X8" s="51">
        <f t="shared" si="5"/>
        <v>0</v>
      </c>
      <c r="Y8" s="113">
        <f t="shared" ref="Y8:Z8" si="11">Y6-Y7</f>
        <v>0</v>
      </c>
      <c r="Z8" s="113">
        <f t="shared" si="11"/>
        <v>0</v>
      </c>
      <c r="AA8" s="87">
        <f t="shared" si="6"/>
        <v>0</v>
      </c>
      <c r="AB8" s="112"/>
      <c r="AC8" s="113">
        <f t="shared" ref="AC8" si="12">AC6-AC7</f>
        <v>0</v>
      </c>
      <c r="AD8" s="51">
        <f t="shared" si="7"/>
        <v>0</v>
      </c>
    </row>
    <row r="9" spans="1:30" ht="40.5">
      <c r="A9" s="763" t="str">
        <f>目录及填表说明!$D$3</f>
        <v>请填XX地区</v>
      </c>
      <c r="B9" s="763" t="str">
        <f>目录及填表说明!$D$4</f>
        <v>请填XX项目</v>
      </c>
      <c r="C9" s="106" t="s">
        <v>498</v>
      </c>
      <c r="D9" s="107" t="s">
        <v>499</v>
      </c>
      <c r="E9" s="936"/>
      <c r="F9" s="114"/>
      <c r="G9" s="174"/>
      <c r="H9" s="109"/>
      <c r="I9" s="109"/>
      <c r="J9" s="109"/>
      <c r="K9" s="109"/>
      <c r="L9" s="109"/>
      <c r="M9" s="109"/>
      <c r="N9" s="149">
        <f t="shared" si="0"/>
        <v>0</v>
      </c>
      <c r="O9" s="150">
        <f t="shared" si="4"/>
        <v>0</v>
      </c>
      <c r="P9" s="114"/>
      <c r="Q9" s="109"/>
      <c r="R9" s="109"/>
      <c r="S9" s="109"/>
      <c r="T9" s="109"/>
      <c r="U9" s="109"/>
      <c r="V9" s="109"/>
      <c r="W9" s="110">
        <f t="shared" si="1"/>
        <v>0</v>
      </c>
      <c r="X9" s="51">
        <f t="shared" si="5"/>
        <v>0</v>
      </c>
      <c r="Y9" s="85">
        <f t="shared" si="2"/>
        <v>0</v>
      </c>
      <c r="Z9" s="86">
        <f t="shared" si="3"/>
        <v>0</v>
      </c>
      <c r="AA9" s="87">
        <f t="shared" si="6"/>
        <v>0</v>
      </c>
      <c r="AB9" s="174"/>
      <c r="AC9" s="149">
        <f t="shared" ref="AC9:AC15" si="13">Z9+F9+E9</f>
        <v>0</v>
      </c>
      <c r="AD9" s="150">
        <f>IF(AB9=0,IF(AC9&gt;0,100%,IF(AC9&lt;0,-100%,0)),IF(AB9&lt;0,IF(AC9&gt;0,100%,-AC9/AB9),AC9/AB9))</f>
        <v>0</v>
      </c>
    </row>
    <row r="10" spans="1:30" ht="33.75">
      <c r="A10" s="763" t="str">
        <f>目录及填表说明!$D$3</f>
        <v>请填XX地区</v>
      </c>
      <c r="B10" s="763" t="str">
        <f>目录及填表说明!$D$4</f>
        <v>请填XX项目</v>
      </c>
      <c r="C10" s="106" t="s">
        <v>500</v>
      </c>
      <c r="D10" s="126"/>
      <c r="E10" s="937"/>
      <c r="F10" s="114"/>
      <c r="G10" s="174"/>
      <c r="H10" s="109"/>
      <c r="I10" s="109"/>
      <c r="J10" s="109"/>
      <c r="K10" s="109"/>
      <c r="L10" s="109"/>
      <c r="M10" s="109"/>
      <c r="N10" s="149">
        <f t="shared" si="0"/>
        <v>0</v>
      </c>
      <c r="O10" s="150">
        <f t="shared" si="4"/>
        <v>0</v>
      </c>
      <c r="P10" s="114"/>
      <c r="Q10" s="109"/>
      <c r="R10" s="109"/>
      <c r="S10" s="109"/>
      <c r="T10" s="109"/>
      <c r="U10" s="109"/>
      <c r="V10" s="109"/>
      <c r="W10" s="110">
        <f t="shared" si="1"/>
        <v>0</v>
      </c>
      <c r="X10" s="51">
        <f t="shared" si="5"/>
        <v>0</v>
      </c>
      <c r="Y10" s="85">
        <f t="shared" si="2"/>
        <v>0</v>
      </c>
      <c r="Z10" s="86">
        <f t="shared" si="3"/>
        <v>0</v>
      </c>
      <c r="AA10" s="87">
        <f t="shared" si="6"/>
        <v>0</v>
      </c>
      <c r="AB10" s="174"/>
      <c r="AC10" s="149">
        <f t="shared" si="13"/>
        <v>0</v>
      </c>
      <c r="AD10" s="150">
        <f>IF(AB10=0,IF(AC10&gt;0,100%,IF(AC10&lt;0,-100%,0)),IF(AB10&lt;0,IF(AC10&gt;0,100%,-AC10/AB10),AC10/AB10))</f>
        <v>0</v>
      </c>
    </row>
    <row r="11" spans="1:30" ht="33.75">
      <c r="A11" s="763" t="str">
        <f>目录及填表说明!$D$3</f>
        <v>请填XX地区</v>
      </c>
      <c r="B11" s="763" t="str">
        <f>目录及填表说明!$D$4</f>
        <v>请填XX项目</v>
      </c>
      <c r="C11" s="106" t="s">
        <v>501</v>
      </c>
      <c r="D11" s="126"/>
      <c r="E11" s="937"/>
      <c r="F11" s="114"/>
      <c r="G11" s="174"/>
      <c r="H11" s="109"/>
      <c r="I11" s="109"/>
      <c r="J11" s="109"/>
      <c r="K11" s="109"/>
      <c r="L11" s="109"/>
      <c r="M11" s="109"/>
      <c r="N11" s="149">
        <f t="shared" si="0"/>
        <v>0</v>
      </c>
      <c r="O11" s="150">
        <f t="shared" si="4"/>
        <v>0</v>
      </c>
      <c r="P11" s="114"/>
      <c r="Q11" s="109"/>
      <c r="R11" s="109"/>
      <c r="S11" s="109"/>
      <c r="T11" s="109"/>
      <c r="U11" s="109"/>
      <c r="V11" s="109"/>
      <c r="W11" s="110">
        <f t="shared" si="1"/>
        <v>0</v>
      </c>
      <c r="X11" s="51">
        <f t="shared" si="5"/>
        <v>0</v>
      </c>
      <c r="Y11" s="85">
        <f t="shared" si="2"/>
        <v>0</v>
      </c>
      <c r="Z11" s="86">
        <f t="shared" si="3"/>
        <v>0</v>
      </c>
      <c r="AA11" s="87">
        <f t="shared" si="6"/>
        <v>0</v>
      </c>
      <c r="AB11" s="174"/>
      <c r="AC11" s="149">
        <f t="shared" si="13"/>
        <v>0</v>
      </c>
      <c r="AD11" s="150">
        <f>IF(AB11=0,IF(AC11&gt;0,100%,IF(AC11&lt;0,-100%,0)),IF(AB11&lt;0,IF(AC11&gt;0,100%,-AC11/AB11),AC11/AB11))</f>
        <v>0</v>
      </c>
    </row>
    <row r="12" spans="1:30" ht="33.75">
      <c r="A12" s="763" t="str">
        <f>目录及填表说明!$D$3</f>
        <v>请填XX地区</v>
      </c>
      <c r="B12" s="763" t="str">
        <f>目录及填表说明!$D$4</f>
        <v>请填XX项目</v>
      </c>
      <c r="C12" s="106" t="s">
        <v>502</v>
      </c>
      <c r="D12" s="126"/>
      <c r="E12" s="937"/>
      <c r="F12" s="114"/>
      <c r="G12" s="174"/>
      <c r="H12" s="109"/>
      <c r="I12" s="109"/>
      <c r="J12" s="109"/>
      <c r="K12" s="109"/>
      <c r="L12" s="109"/>
      <c r="M12" s="109"/>
      <c r="N12" s="149">
        <f t="shared" si="0"/>
        <v>0</v>
      </c>
      <c r="O12" s="150">
        <f t="shared" si="4"/>
        <v>0</v>
      </c>
      <c r="P12" s="114"/>
      <c r="Q12" s="109"/>
      <c r="R12" s="109"/>
      <c r="S12" s="109"/>
      <c r="T12" s="109"/>
      <c r="U12" s="109"/>
      <c r="V12" s="109"/>
      <c r="W12" s="110">
        <f t="shared" si="1"/>
        <v>0</v>
      </c>
      <c r="X12" s="51">
        <f t="shared" si="5"/>
        <v>0</v>
      </c>
      <c r="Y12" s="85">
        <f t="shared" si="2"/>
        <v>0</v>
      </c>
      <c r="Z12" s="86">
        <f t="shared" si="3"/>
        <v>0</v>
      </c>
      <c r="AA12" s="87">
        <f t="shared" si="6"/>
        <v>0</v>
      </c>
      <c r="AB12" s="174"/>
      <c r="AC12" s="149">
        <f t="shared" si="13"/>
        <v>0</v>
      </c>
      <c r="AD12" s="150">
        <f t="shared" si="7"/>
        <v>0</v>
      </c>
    </row>
    <row r="13" spans="1:30" ht="33.75">
      <c r="A13" s="763" t="str">
        <f>目录及填表说明!$D$3</f>
        <v>请填XX地区</v>
      </c>
      <c r="B13" s="763" t="str">
        <f>目录及填表说明!$D$4</f>
        <v>请填XX项目</v>
      </c>
      <c r="C13" s="106" t="s">
        <v>353</v>
      </c>
      <c r="D13" s="107" t="s">
        <v>503</v>
      </c>
      <c r="E13" s="936"/>
      <c r="F13" s="114"/>
      <c r="G13" s="174"/>
      <c r="H13" s="109"/>
      <c r="I13" s="109"/>
      <c r="J13" s="109"/>
      <c r="K13" s="109"/>
      <c r="L13" s="109"/>
      <c r="M13" s="109"/>
      <c r="N13" s="149">
        <f>SUM(H13:M13)</f>
        <v>0</v>
      </c>
      <c r="O13" s="150">
        <f t="shared" si="4"/>
        <v>0</v>
      </c>
      <c r="P13" s="114"/>
      <c r="Q13" s="109"/>
      <c r="R13" s="109"/>
      <c r="S13" s="109"/>
      <c r="T13" s="109"/>
      <c r="U13" s="109"/>
      <c r="V13" s="109"/>
      <c r="W13" s="110">
        <f t="shared" si="1"/>
        <v>0</v>
      </c>
      <c r="X13" s="51">
        <f t="shared" si="5"/>
        <v>0</v>
      </c>
      <c r="Y13" s="85">
        <f t="shared" si="2"/>
        <v>0</v>
      </c>
      <c r="Z13" s="86">
        <f t="shared" si="3"/>
        <v>0</v>
      </c>
      <c r="AA13" s="87">
        <f t="shared" si="6"/>
        <v>0</v>
      </c>
      <c r="AB13" s="174"/>
      <c r="AC13" s="149">
        <f t="shared" si="13"/>
        <v>0</v>
      </c>
      <c r="AD13" s="150">
        <f t="shared" si="7"/>
        <v>0</v>
      </c>
    </row>
    <row r="14" spans="1:30" ht="33.75">
      <c r="A14" s="763" t="str">
        <f>目录及填表说明!$D$3</f>
        <v>请填XX地区</v>
      </c>
      <c r="B14" s="763" t="str">
        <f>目录及填表说明!$D$4</f>
        <v>请填XX项目</v>
      </c>
      <c r="C14" s="106" t="s">
        <v>354</v>
      </c>
      <c r="D14" s="126"/>
      <c r="E14" s="937"/>
      <c r="F14" s="114"/>
      <c r="G14" s="174"/>
      <c r="H14" s="109"/>
      <c r="I14" s="109"/>
      <c r="J14" s="109"/>
      <c r="K14" s="109"/>
      <c r="L14" s="109"/>
      <c r="M14" s="109"/>
      <c r="N14" s="149">
        <f>SUM(H14:M14)</f>
        <v>0</v>
      </c>
      <c r="O14" s="150">
        <f t="shared" si="4"/>
        <v>0</v>
      </c>
      <c r="P14" s="114"/>
      <c r="Q14" s="109"/>
      <c r="R14" s="109"/>
      <c r="S14" s="109"/>
      <c r="T14" s="109"/>
      <c r="U14" s="109"/>
      <c r="V14" s="109"/>
      <c r="W14" s="110">
        <f t="shared" si="1"/>
        <v>0</v>
      </c>
      <c r="X14" s="51">
        <f t="shared" si="5"/>
        <v>0</v>
      </c>
      <c r="Y14" s="85">
        <f t="shared" si="2"/>
        <v>0</v>
      </c>
      <c r="Z14" s="86">
        <f t="shared" si="3"/>
        <v>0</v>
      </c>
      <c r="AA14" s="87">
        <f t="shared" si="6"/>
        <v>0</v>
      </c>
      <c r="AB14" s="174"/>
      <c r="AC14" s="149">
        <f t="shared" si="13"/>
        <v>0</v>
      </c>
      <c r="AD14" s="150">
        <f t="shared" si="7"/>
        <v>0</v>
      </c>
    </row>
    <row r="15" spans="1:30" ht="40.5">
      <c r="A15" s="763" t="str">
        <f>目录及填表说明!$D$3</f>
        <v>请填XX地区</v>
      </c>
      <c r="B15" s="763" t="str">
        <f>目录及填表说明!$D$4</f>
        <v>请填XX项目</v>
      </c>
      <c r="C15" s="106" t="s">
        <v>355</v>
      </c>
      <c r="D15" s="107" t="s">
        <v>504</v>
      </c>
      <c r="E15" s="936"/>
      <c r="F15" s="114"/>
      <c r="G15" s="174"/>
      <c r="H15" s="108"/>
      <c r="I15" s="108"/>
      <c r="J15" s="108"/>
      <c r="K15" s="108"/>
      <c r="L15" s="108"/>
      <c r="M15" s="108"/>
      <c r="N15" s="149">
        <f>SUM(H15:M15)</f>
        <v>0</v>
      </c>
      <c r="O15" s="150">
        <f t="shared" si="4"/>
        <v>0</v>
      </c>
      <c r="P15" s="114"/>
      <c r="Q15" s="109"/>
      <c r="R15" s="109"/>
      <c r="S15" s="109"/>
      <c r="T15" s="109"/>
      <c r="U15" s="109"/>
      <c r="V15" s="109"/>
      <c r="W15" s="110">
        <f t="shared" si="1"/>
        <v>0</v>
      </c>
      <c r="X15" s="51">
        <f t="shared" si="5"/>
        <v>0</v>
      </c>
      <c r="Y15" s="85">
        <f t="shared" si="2"/>
        <v>0</v>
      </c>
      <c r="Z15" s="86">
        <f t="shared" si="3"/>
        <v>0</v>
      </c>
      <c r="AA15" s="87">
        <f t="shared" si="6"/>
        <v>0</v>
      </c>
      <c r="AB15" s="174"/>
      <c r="AC15" s="149">
        <f t="shared" si="13"/>
        <v>0</v>
      </c>
      <c r="AD15" s="150">
        <f t="shared" si="7"/>
        <v>0</v>
      </c>
    </row>
    <row r="16" spans="1:30" ht="33.75">
      <c r="A16" s="763" t="str">
        <f>目录及填表说明!$D$3</f>
        <v>请填XX地区</v>
      </c>
      <c r="B16" s="763" t="str">
        <f>目录及填表说明!$D$4</f>
        <v>请填XX项目</v>
      </c>
      <c r="C16" s="115" t="s">
        <v>505</v>
      </c>
      <c r="D16" s="171"/>
      <c r="E16" s="112">
        <f t="shared" ref="E16" si="14">SUM(E9:E15,-E10)</f>
        <v>0</v>
      </c>
      <c r="F16" s="112">
        <f t="shared" ref="F16:N16" si="15">SUM(F9:F15,-F10)</f>
        <v>0</v>
      </c>
      <c r="G16" s="112">
        <f t="shared" si="15"/>
        <v>0</v>
      </c>
      <c r="H16" s="112">
        <f t="shared" si="15"/>
        <v>0</v>
      </c>
      <c r="I16" s="112">
        <f t="shared" si="15"/>
        <v>0</v>
      </c>
      <c r="J16" s="112">
        <f t="shared" si="15"/>
        <v>0</v>
      </c>
      <c r="K16" s="112">
        <f t="shared" si="15"/>
        <v>0</v>
      </c>
      <c r="L16" s="112">
        <f t="shared" si="15"/>
        <v>0</v>
      </c>
      <c r="M16" s="112">
        <f t="shared" si="15"/>
        <v>0</v>
      </c>
      <c r="N16" s="113">
        <f t="shared" si="15"/>
        <v>0</v>
      </c>
      <c r="O16" s="51">
        <f t="shared" si="4"/>
        <v>0</v>
      </c>
      <c r="P16" s="112">
        <f t="shared" ref="P16" si="16">SUM(P9:P15,-P10)</f>
        <v>0</v>
      </c>
      <c r="Q16" s="112">
        <f t="shared" ref="Q16:W16" si="17">SUM(Q9:Q15,-Q10)</f>
        <v>0</v>
      </c>
      <c r="R16" s="112">
        <f t="shared" si="17"/>
        <v>0</v>
      </c>
      <c r="S16" s="112">
        <f t="shared" si="17"/>
        <v>0</v>
      </c>
      <c r="T16" s="112">
        <f t="shared" si="17"/>
        <v>0</v>
      </c>
      <c r="U16" s="112">
        <f t="shared" si="17"/>
        <v>0</v>
      </c>
      <c r="V16" s="112">
        <f t="shared" si="17"/>
        <v>0</v>
      </c>
      <c r="W16" s="112">
        <f t="shared" si="17"/>
        <v>0</v>
      </c>
      <c r="X16" s="51">
        <f t="shared" si="5"/>
        <v>0</v>
      </c>
      <c r="Y16" s="113">
        <f t="shared" ref="Y16:Z16" si="18">SUM(Y9:Y15,-Y10)</f>
        <v>0</v>
      </c>
      <c r="Z16" s="113">
        <f t="shared" si="18"/>
        <v>0</v>
      </c>
      <c r="AA16" s="87">
        <f t="shared" si="6"/>
        <v>0</v>
      </c>
      <c r="AB16" s="112"/>
      <c r="AC16" s="113">
        <f>SUM(AC9:AC15,-AC10)</f>
        <v>0</v>
      </c>
      <c r="AD16" s="51">
        <f t="shared" si="7"/>
        <v>0</v>
      </c>
    </row>
    <row r="17" spans="1:30" ht="33.75">
      <c r="A17" s="763" t="str">
        <f>目录及填表说明!$D$3</f>
        <v>请填XX地区</v>
      </c>
      <c r="B17" s="763" t="str">
        <f>目录及填表说明!$D$4</f>
        <v>请填XX项目</v>
      </c>
      <c r="C17" s="115" t="s">
        <v>506</v>
      </c>
      <c r="D17" s="170"/>
      <c r="E17" s="112">
        <f t="shared" ref="E17" si="19">E8-E16</f>
        <v>0</v>
      </c>
      <c r="F17" s="112">
        <f t="shared" ref="F17:N17" si="20">F8-F16</f>
        <v>0</v>
      </c>
      <c r="G17" s="112">
        <f t="shared" si="20"/>
        <v>0</v>
      </c>
      <c r="H17" s="112">
        <f t="shared" si="20"/>
        <v>0</v>
      </c>
      <c r="I17" s="112">
        <f t="shared" si="20"/>
        <v>0</v>
      </c>
      <c r="J17" s="112">
        <f t="shared" si="20"/>
        <v>0</v>
      </c>
      <c r="K17" s="112">
        <f t="shared" si="20"/>
        <v>0</v>
      </c>
      <c r="L17" s="112">
        <f t="shared" si="20"/>
        <v>0</v>
      </c>
      <c r="M17" s="112">
        <f t="shared" si="20"/>
        <v>0</v>
      </c>
      <c r="N17" s="113">
        <f t="shared" si="20"/>
        <v>0</v>
      </c>
      <c r="O17" s="51">
        <f t="shared" si="4"/>
        <v>0</v>
      </c>
      <c r="P17" s="112">
        <f t="shared" ref="P17" si="21">P8-P16</f>
        <v>0</v>
      </c>
      <c r="Q17" s="112">
        <f t="shared" ref="Q17:W17" si="22">Q8-Q16</f>
        <v>0</v>
      </c>
      <c r="R17" s="112">
        <f t="shared" si="22"/>
        <v>0</v>
      </c>
      <c r="S17" s="112">
        <f t="shared" si="22"/>
        <v>0</v>
      </c>
      <c r="T17" s="112">
        <f t="shared" si="22"/>
        <v>0</v>
      </c>
      <c r="U17" s="112">
        <f t="shared" si="22"/>
        <v>0</v>
      </c>
      <c r="V17" s="112">
        <f t="shared" si="22"/>
        <v>0</v>
      </c>
      <c r="W17" s="112">
        <f t="shared" si="22"/>
        <v>0</v>
      </c>
      <c r="X17" s="51">
        <f t="shared" si="5"/>
        <v>0</v>
      </c>
      <c r="Y17" s="113">
        <f t="shared" ref="Y17:Z17" si="23">Y8-Y16</f>
        <v>0</v>
      </c>
      <c r="Z17" s="113">
        <f t="shared" si="23"/>
        <v>0</v>
      </c>
      <c r="AA17" s="87">
        <f t="shared" si="6"/>
        <v>0</v>
      </c>
      <c r="AB17" s="112"/>
      <c r="AC17" s="113">
        <f t="shared" ref="AC17" si="24">AC8-AC16</f>
        <v>0</v>
      </c>
      <c r="AD17" s="51">
        <f t="shared" si="7"/>
        <v>0</v>
      </c>
    </row>
    <row r="18" spans="1:30" ht="33.75">
      <c r="A18" s="763" t="str">
        <f>目录及填表说明!$D$3</f>
        <v>请填XX地区</v>
      </c>
      <c r="B18" s="763" t="str">
        <f>目录及填表说明!$D$4</f>
        <v>请填XX项目</v>
      </c>
      <c r="C18" s="106" t="s">
        <v>356</v>
      </c>
      <c r="D18" s="116" t="s">
        <v>642</v>
      </c>
      <c r="E18" s="938"/>
      <c r="F18" s="114"/>
      <c r="G18" s="174"/>
      <c r="H18" s="114"/>
      <c r="I18" s="114"/>
      <c r="J18" s="114"/>
      <c r="K18" s="114"/>
      <c r="L18" s="114"/>
      <c r="M18" s="114"/>
      <c r="N18" s="175">
        <f t="shared" ref="N18:N19" si="25">SUM(H18:M18)</f>
        <v>0</v>
      </c>
      <c r="O18" s="150">
        <f t="shared" si="4"/>
        <v>0</v>
      </c>
      <c r="P18" s="114"/>
      <c r="Q18" s="114"/>
      <c r="R18" s="114"/>
      <c r="S18" s="114"/>
      <c r="T18" s="114"/>
      <c r="U18" s="114"/>
      <c r="V18" s="114"/>
      <c r="W18" s="117">
        <f t="shared" ref="W18:W19" si="26">SUM(Q18:V18)</f>
        <v>0</v>
      </c>
      <c r="X18" s="51">
        <f t="shared" si="5"/>
        <v>0</v>
      </c>
      <c r="Y18" s="85">
        <f t="shared" si="2"/>
        <v>0</v>
      </c>
      <c r="Z18" s="86">
        <f t="shared" si="3"/>
        <v>0</v>
      </c>
      <c r="AA18" s="87">
        <f t="shared" si="6"/>
        <v>0</v>
      </c>
      <c r="AB18" s="174"/>
      <c r="AC18" s="175">
        <f t="shared" ref="AC18:AC19" si="27">Z18+F18+E18</f>
        <v>0</v>
      </c>
      <c r="AD18" s="150">
        <f t="shared" si="7"/>
        <v>0</v>
      </c>
    </row>
    <row r="19" spans="1:30" ht="40.5">
      <c r="A19" s="763" t="str">
        <f>目录及填表说明!$D$3</f>
        <v>请填XX地区</v>
      </c>
      <c r="B19" s="763" t="str">
        <f>目录及填表说明!$D$4</f>
        <v>请填XX项目</v>
      </c>
      <c r="C19" s="106" t="s">
        <v>357</v>
      </c>
      <c r="D19" s="116" t="s">
        <v>507</v>
      </c>
      <c r="E19" s="938"/>
      <c r="F19" s="114"/>
      <c r="G19" s="174"/>
      <c r="H19" s="114"/>
      <c r="I19" s="114"/>
      <c r="J19" s="114"/>
      <c r="K19" s="114"/>
      <c r="L19" s="114"/>
      <c r="M19" s="114"/>
      <c r="N19" s="175">
        <f t="shared" si="25"/>
        <v>0</v>
      </c>
      <c r="O19" s="150">
        <f t="shared" si="4"/>
        <v>0</v>
      </c>
      <c r="P19" s="114"/>
      <c r="Q19" s="114"/>
      <c r="R19" s="114"/>
      <c r="S19" s="114"/>
      <c r="T19" s="114"/>
      <c r="U19" s="114"/>
      <c r="V19" s="114"/>
      <c r="W19" s="117">
        <f t="shared" si="26"/>
        <v>0</v>
      </c>
      <c r="X19" s="51">
        <f t="shared" si="5"/>
        <v>0</v>
      </c>
      <c r="Y19" s="85">
        <f t="shared" si="2"/>
        <v>0</v>
      </c>
      <c r="Z19" s="86">
        <f t="shared" si="3"/>
        <v>0</v>
      </c>
      <c r="AA19" s="87">
        <f t="shared" si="6"/>
        <v>0</v>
      </c>
      <c r="AB19" s="174"/>
      <c r="AC19" s="175">
        <f t="shared" si="27"/>
        <v>0</v>
      </c>
      <c r="AD19" s="150">
        <f t="shared" si="7"/>
        <v>0</v>
      </c>
    </row>
    <row r="20" spans="1:30" ht="33.75">
      <c r="A20" s="763" t="str">
        <f>目录及填表说明!$D$3</f>
        <v>请填XX地区</v>
      </c>
      <c r="B20" s="763" t="str">
        <f>目录及填表说明!$D$4</f>
        <v>请填XX项目</v>
      </c>
      <c r="C20" s="111" t="s">
        <v>254</v>
      </c>
      <c r="D20" s="170"/>
      <c r="E20" s="112">
        <f t="shared" ref="E20" si="28">E17-E18-E19</f>
        <v>0</v>
      </c>
      <c r="F20" s="112">
        <f t="shared" ref="F20:N20" si="29">F17-F18-F19</f>
        <v>0</v>
      </c>
      <c r="G20" s="112">
        <f t="shared" si="29"/>
        <v>0</v>
      </c>
      <c r="H20" s="112">
        <f t="shared" si="29"/>
        <v>0</v>
      </c>
      <c r="I20" s="112">
        <f t="shared" si="29"/>
        <v>0</v>
      </c>
      <c r="J20" s="112">
        <f t="shared" si="29"/>
        <v>0</v>
      </c>
      <c r="K20" s="112">
        <f t="shared" si="29"/>
        <v>0</v>
      </c>
      <c r="L20" s="112">
        <f t="shared" si="29"/>
        <v>0</v>
      </c>
      <c r="M20" s="112">
        <f t="shared" si="29"/>
        <v>0</v>
      </c>
      <c r="N20" s="113">
        <f t="shared" si="29"/>
        <v>0</v>
      </c>
      <c r="O20" s="51">
        <f t="shared" si="4"/>
        <v>0</v>
      </c>
      <c r="P20" s="112">
        <f t="shared" ref="P20" si="30">P17-P18-P19</f>
        <v>0</v>
      </c>
      <c r="Q20" s="112">
        <f t="shared" ref="Q20:W20" si="31">Q17-Q18-Q19</f>
        <v>0</v>
      </c>
      <c r="R20" s="112">
        <f t="shared" si="31"/>
        <v>0</v>
      </c>
      <c r="S20" s="112">
        <f t="shared" si="31"/>
        <v>0</v>
      </c>
      <c r="T20" s="112">
        <f t="shared" si="31"/>
        <v>0</v>
      </c>
      <c r="U20" s="112">
        <f t="shared" si="31"/>
        <v>0</v>
      </c>
      <c r="V20" s="112">
        <f t="shared" si="31"/>
        <v>0</v>
      </c>
      <c r="W20" s="112">
        <f t="shared" si="31"/>
        <v>0</v>
      </c>
      <c r="X20" s="51">
        <f t="shared" si="5"/>
        <v>0</v>
      </c>
      <c r="Y20" s="113">
        <f t="shared" ref="Y20:Z20" si="32">Y17-Y18-Y19</f>
        <v>0</v>
      </c>
      <c r="Z20" s="113">
        <f t="shared" si="32"/>
        <v>0</v>
      </c>
      <c r="AA20" s="87">
        <f t="shared" si="6"/>
        <v>0</v>
      </c>
      <c r="AB20" s="113"/>
      <c r="AC20" s="113">
        <f t="shared" ref="AC20" si="33">AC17-AC18-AC19</f>
        <v>0</v>
      </c>
      <c r="AD20" s="88">
        <f t="shared" si="7"/>
        <v>0</v>
      </c>
    </row>
    <row r="21" spans="1:30" ht="34.5" thickBot="1">
      <c r="A21" s="763" t="str">
        <f>目录及填表说明!$D$3</f>
        <v>请填XX地区</v>
      </c>
      <c r="B21" s="763" t="str">
        <f>目录及填表说明!$D$4</f>
        <v>请填XX项目</v>
      </c>
      <c r="C21" s="118" t="s">
        <v>508</v>
      </c>
      <c r="D21" s="172"/>
      <c r="E21" s="322">
        <f>IFERROR(E20/E8,0)</f>
        <v>0</v>
      </c>
      <c r="F21" s="322">
        <f>IFERROR(F20/F8,0)</f>
        <v>0</v>
      </c>
      <c r="G21" s="322">
        <f t="shared" ref="G21:N21" si="34">IFERROR(G20/G8,0)</f>
        <v>0</v>
      </c>
      <c r="H21" s="322">
        <f t="shared" si="34"/>
        <v>0</v>
      </c>
      <c r="I21" s="322">
        <f t="shared" si="34"/>
        <v>0</v>
      </c>
      <c r="J21" s="322">
        <f t="shared" si="34"/>
        <v>0</v>
      </c>
      <c r="K21" s="322">
        <f t="shared" si="34"/>
        <v>0</v>
      </c>
      <c r="L21" s="322">
        <f t="shared" si="34"/>
        <v>0</v>
      </c>
      <c r="M21" s="322">
        <f t="shared" si="34"/>
        <v>0</v>
      </c>
      <c r="N21" s="322">
        <f t="shared" si="34"/>
        <v>0</v>
      </c>
      <c r="O21" s="89">
        <f t="shared" si="4"/>
        <v>0</v>
      </c>
      <c r="P21" s="119">
        <f t="shared" ref="P21" si="35">IFERROR(P20/P8,0)</f>
        <v>0</v>
      </c>
      <c r="Q21" s="119" t="e">
        <f t="shared" ref="Q21:W21" si="36">Q20/Q8</f>
        <v>#DIV/0!</v>
      </c>
      <c r="R21" s="119" t="e">
        <f t="shared" si="36"/>
        <v>#DIV/0!</v>
      </c>
      <c r="S21" s="119" t="e">
        <f t="shared" si="36"/>
        <v>#DIV/0!</v>
      </c>
      <c r="T21" s="119" t="e">
        <f t="shared" si="36"/>
        <v>#DIV/0!</v>
      </c>
      <c r="U21" s="119" t="e">
        <f t="shared" si="36"/>
        <v>#DIV/0!</v>
      </c>
      <c r="V21" s="119" t="e">
        <f t="shared" si="36"/>
        <v>#DIV/0!</v>
      </c>
      <c r="W21" s="119" t="e">
        <f t="shared" si="36"/>
        <v>#DIV/0!</v>
      </c>
      <c r="X21" s="89" t="e">
        <f t="shared" si="5"/>
        <v>#DIV/0!</v>
      </c>
      <c r="Y21" s="120" t="e">
        <f t="shared" ref="Y21:Z21" si="37">Y20/Y8</f>
        <v>#DIV/0!</v>
      </c>
      <c r="Z21" s="120" t="e">
        <f t="shared" si="37"/>
        <v>#DIV/0!</v>
      </c>
      <c r="AA21" s="121" t="e">
        <f t="shared" si="6"/>
        <v>#DIV/0!</v>
      </c>
      <c r="AB21" s="120"/>
      <c r="AC21" s="322">
        <f t="shared" ref="AC21" si="38">IFERROR(AC20/AC8,0)</f>
        <v>0</v>
      </c>
      <c r="AD21" s="90">
        <f t="shared" si="7"/>
        <v>0</v>
      </c>
    </row>
    <row r="22" spans="1:30" ht="14.25" thickTop="1"/>
  </sheetData>
  <mergeCells count="10">
    <mergeCell ref="A1:B5"/>
    <mergeCell ref="C2:AD3"/>
    <mergeCell ref="C4:C5"/>
    <mergeCell ref="D4:D5"/>
    <mergeCell ref="F4:F5"/>
    <mergeCell ref="G4:O4"/>
    <mergeCell ref="P4:X4"/>
    <mergeCell ref="Y4:AA4"/>
    <mergeCell ref="AB4:AD4"/>
    <mergeCell ref="E4:E5"/>
  </mergeCells>
  <phoneticPr fontId="2"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
  <sheetViews>
    <sheetView workbookViewId="0">
      <pane xSplit="5" ySplit="5" topLeftCell="U21" activePane="bottomRight" state="frozen"/>
      <selection pane="topRight" activeCell="F1" sqref="F1"/>
      <selection pane="bottomLeft" activeCell="A6" sqref="A6"/>
      <selection pane="bottomRight" activeCell="B6" sqref="A1:B1048576"/>
    </sheetView>
  </sheetViews>
  <sheetFormatPr defaultRowHeight="15" outlineLevelCol="1"/>
  <cols>
    <col min="1" max="2" width="5.875" style="762" hidden="1" customWidth="1"/>
    <col min="3" max="15" width="9" style="8"/>
    <col min="16" max="16" width="9" style="48"/>
    <col min="17" max="24" width="9" style="8" customWidth="1" outlineLevel="1"/>
    <col min="25" max="25" width="9" style="48" customWidth="1" outlineLevel="1"/>
    <col min="26" max="27" width="9" style="8" customWidth="1" outlineLevel="1"/>
    <col min="28" max="28" width="9" style="48" customWidth="1" outlineLevel="1"/>
    <col min="29" max="30" width="9" style="8"/>
    <col min="31" max="31" width="11.875" style="48" bestFit="1" customWidth="1"/>
    <col min="32" max="16384" width="9" style="8"/>
  </cols>
  <sheetData>
    <row r="1" spans="1:31">
      <c r="A1" s="1314" t="s">
        <v>730</v>
      </c>
      <c r="B1" s="1314"/>
    </row>
    <row r="2" spans="1:31">
      <c r="A2" s="1314"/>
      <c r="B2" s="1314"/>
    </row>
    <row r="3" spans="1:31">
      <c r="A3" s="1314"/>
      <c r="B3" s="1314"/>
      <c r="C3" s="1329" t="s">
        <v>511</v>
      </c>
      <c r="D3" s="1329"/>
      <c r="E3" s="1329"/>
      <c r="F3" s="1330"/>
      <c r="G3" s="1329"/>
      <c r="H3" s="1329"/>
      <c r="I3" s="1329"/>
      <c r="J3" s="1329"/>
      <c r="K3" s="1329"/>
      <c r="L3" s="1329"/>
      <c r="M3" s="1329"/>
      <c r="N3" s="1329"/>
      <c r="O3" s="1329"/>
      <c r="P3" s="1329"/>
      <c r="Q3" s="1329"/>
      <c r="R3" s="1329"/>
      <c r="S3" s="1329"/>
      <c r="T3" s="1329"/>
      <c r="U3" s="1329"/>
      <c r="V3" s="1329"/>
      <c r="W3" s="1329"/>
      <c r="X3" s="1329"/>
      <c r="Y3" s="1329"/>
      <c r="Z3" s="1329"/>
      <c r="AA3" s="1329"/>
      <c r="AB3" s="1329"/>
      <c r="AC3" s="1329"/>
      <c r="AD3" s="1329"/>
      <c r="AE3" s="1331"/>
    </row>
    <row r="4" spans="1:31" ht="15" customHeight="1">
      <c r="A4" s="1314"/>
      <c r="B4" s="1314"/>
      <c r="C4" s="1329"/>
      <c r="D4" s="1329"/>
      <c r="E4" s="1329"/>
      <c r="F4" s="1322" t="s">
        <v>739</v>
      </c>
      <c r="G4" s="1318" t="s">
        <v>738</v>
      </c>
      <c r="H4" s="1320" t="s">
        <v>411</v>
      </c>
      <c r="I4" s="1320"/>
      <c r="J4" s="1320"/>
      <c r="K4" s="1320"/>
      <c r="L4" s="1320"/>
      <c r="M4" s="1320"/>
      <c r="N4" s="1320"/>
      <c r="O4" s="1320"/>
      <c r="P4" s="1320"/>
      <c r="Q4" s="1320" t="s">
        <v>512</v>
      </c>
      <c r="R4" s="1320"/>
      <c r="S4" s="1320"/>
      <c r="T4" s="1320"/>
      <c r="U4" s="1320"/>
      <c r="V4" s="1320"/>
      <c r="W4" s="1320"/>
      <c r="X4" s="1320"/>
      <c r="Y4" s="1320"/>
      <c r="Z4" s="1320" t="s">
        <v>448</v>
      </c>
      <c r="AA4" s="1320"/>
      <c r="AB4" s="1320"/>
      <c r="AC4" s="1329" t="s">
        <v>478</v>
      </c>
      <c r="AD4" s="1320"/>
      <c r="AE4" s="1321"/>
    </row>
    <row r="5" spans="1:31" ht="42.75">
      <c r="A5" s="1314"/>
      <c r="B5" s="1314"/>
      <c r="C5" s="1329"/>
      <c r="D5" s="1329"/>
      <c r="E5" s="1329"/>
      <c r="F5" s="1323"/>
      <c r="G5" s="1319"/>
      <c r="H5" s="128" t="s">
        <v>513</v>
      </c>
      <c r="I5" s="59" t="s">
        <v>58</v>
      </c>
      <c r="J5" s="59" t="s">
        <v>86</v>
      </c>
      <c r="K5" s="59" t="s">
        <v>87</v>
      </c>
      <c r="L5" s="59" t="s">
        <v>88</v>
      </c>
      <c r="M5" s="59" t="s">
        <v>89</v>
      </c>
      <c r="N5" s="59" t="s">
        <v>90</v>
      </c>
      <c r="O5" s="60" t="s">
        <v>526</v>
      </c>
      <c r="P5" s="92" t="s">
        <v>514</v>
      </c>
      <c r="Q5" s="59" t="s">
        <v>515</v>
      </c>
      <c r="R5" s="59" t="s">
        <v>460</v>
      </c>
      <c r="S5" s="59" t="s">
        <v>91</v>
      </c>
      <c r="T5" s="59" t="s">
        <v>92</v>
      </c>
      <c r="U5" s="59" t="s">
        <v>93</v>
      </c>
      <c r="V5" s="59" t="s">
        <v>94</v>
      </c>
      <c r="W5" s="59" t="s">
        <v>95</v>
      </c>
      <c r="X5" s="60" t="s">
        <v>526</v>
      </c>
      <c r="Y5" s="92" t="s">
        <v>516</v>
      </c>
      <c r="Z5" s="59" t="s">
        <v>517</v>
      </c>
      <c r="AA5" s="60" t="s">
        <v>527</v>
      </c>
      <c r="AB5" s="92" t="s">
        <v>516</v>
      </c>
      <c r="AC5" s="63" t="s">
        <v>468</v>
      </c>
      <c r="AD5" s="63" t="s">
        <v>469</v>
      </c>
      <c r="AE5" s="91" t="s">
        <v>444</v>
      </c>
    </row>
    <row r="6" spans="1:31" ht="22.5">
      <c r="A6" s="765" t="str">
        <f>目录及填表说明!$D$3</f>
        <v>请填XX地区</v>
      </c>
      <c r="B6" s="765" t="str">
        <f>目录及填表说明!$D$4</f>
        <v>请填XX项目</v>
      </c>
      <c r="C6" s="1332" t="s">
        <v>518</v>
      </c>
      <c r="D6" s="19">
        <v>1</v>
      </c>
      <c r="E6" s="19" t="s">
        <v>237</v>
      </c>
      <c r="F6" s="935"/>
      <c r="G6" s="69"/>
      <c r="H6" s="123"/>
      <c r="I6" s="72"/>
      <c r="J6" s="72"/>
      <c r="K6" s="72"/>
      <c r="L6" s="72"/>
      <c r="M6" s="72"/>
      <c r="N6" s="72"/>
      <c r="O6" s="124">
        <f>SUM(I6:N6)</f>
        <v>0</v>
      </c>
      <c r="P6" s="101">
        <f>IF(H6=0,IF(O6&gt;0,100%,IF(O6&lt;0,-100%,0)),IF(H6&lt;0,IF(O6&gt;0,100%,-O6/H6),O6/H6))</f>
        <v>0</v>
      </c>
      <c r="Q6" s="49"/>
      <c r="R6" s="72"/>
      <c r="S6" s="72"/>
      <c r="T6" s="72"/>
      <c r="U6" s="72"/>
      <c r="V6" s="72"/>
      <c r="W6" s="72"/>
      <c r="X6" s="124">
        <f>SUM(R6:W6)</f>
        <v>0</v>
      </c>
      <c r="Y6" s="101">
        <f>IF(Q6=0,IF(X6&gt;0,100%,IF(X6&lt;0,-100%,0)),IF(Q6&lt;0,IF(X6&gt;0,100%,-X6/Q6),X6/Q6))</f>
        <v>0</v>
      </c>
      <c r="Z6" s="49">
        <f>(H6+Q6)/2</f>
        <v>0</v>
      </c>
      <c r="AA6" s="17">
        <f>(O6+X6)/2</f>
        <v>0</v>
      </c>
      <c r="AB6" s="100">
        <f>IF(Z6=0,IF(AA6&gt;0,100%,IF(AA6&lt;0,-100%,0)),IF(Z6&lt;0,IF(AA6&gt;0,100%,-AA6/Z6),AA6/Z6))</f>
        <v>0</v>
      </c>
      <c r="AC6" s="49"/>
      <c r="AD6" s="124">
        <f>AA6+G6+F6</f>
        <v>0</v>
      </c>
      <c r="AE6" s="102">
        <f>IF(AC6=0,IF(AD6&gt;0,100%,IF(AD6&lt;0,-100%,0)),IF(AC6&lt;0,IF(AD6&gt;0,100%,-AD6/AC6),AD6/AC6))</f>
        <v>0</v>
      </c>
    </row>
    <row r="7" spans="1:31" ht="22.5">
      <c r="A7" s="765" t="str">
        <f>目录及填表说明!$D$3</f>
        <v>请填XX地区</v>
      </c>
      <c r="B7" s="765" t="str">
        <f>目录及填表说明!$D$4</f>
        <v>请填XX项目</v>
      </c>
      <c r="C7" s="1332"/>
      <c r="D7" s="19">
        <v>2</v>
      </c>
      <c r="E7" s="19" t="s">
        <v>238</v>
      </c>
      <c r="F7" s="935"/>
      <c r="G7" s="69"/>
      <c r="H7" s="123"/>
      <c r="I7" s="72"/>
      <c r="J7" s="72"/>
      <c r="K7" s="72"/>
      <c r="L7" s="72"/>
      <c r="M7" s="72"/>
      <c r="N7" s="72"/>
      <c r="O7" s="124">
        <f t="shared" ref="O7:O48" si="0">SUM(I7:N7)</f>
        <v>0</v>
      </c>
      <c r="P7" s="101">
        <f t="shared" ref="P7:P48" si="1">IF(H7=0,IF(O7&gt;0,100%,IF(O7&lt;0,-100%,0)),IF(H7&lt;0,IF(O7&gt;0,100%,-O7/H7),O7/H7))</f>
        <v>0</v>
      </c>
      <c r="Q7" s="49"/>
      <c r="R7" s="72"/>
      <c r="S7" s="72"/>
      <c r="T7" s="72"/>
      <c r="U7" s="72"/>
      <c r="V7" s="72"/>
      <c r="W7" s="72"/>
      <c r="X7" s="124">
        <f t="shared" ref="X7:X48" si="2">SUM(R7:W7)</f>
        <v>0</v>
      </c>
      <c r="Y7" s="101">
        <f t="shared" ref="Y7:Y48" si="3">IF(Q7=0,IF(X7&gt;0,100%,IF(X7&lt;0,-100%,0)),IF(Q7&lt;0,IF(X7&gt;0,100%,-X7/Q7),X7/Q7))</f>
        <v>0</v>
      </c>
      <c r="Z7" s="49">
        <f t="shared" ref="Z7:Z15" si="4">(H7+Q7)/2</f>
        <v>0</v>
      </c>
      <c r="AA7" s="17">
        <f t="shared" ref="AA7:AA15" si="5">(O7+X7)/2</f>
        <v>0</v>
      </c>
      <c r="AB7" s="100">
        <f t="shared" ref="AB7:AB48" si="6">IF(Z7=0,IF(AA7&gt;0,100%,IF(AA7&lt;0,-100%,0)),IF(Z7&lt;0,IF(AA7&gt;0,100%,-AA7/Z7),AA7/Z7))</f>
        <v>0</v>
      </c>
      <c r="AC7" s="49"/>
      <c r="AD7" s="124">
        <f t="shared" ref="AD7:AD15" si="7">AA7+G7+F7</f>
        <v>0</v>
      </c>
      <c r="AE7" s="102">
        <f t="shared" ref="AE7:AE48" si="8">IF(AC7=0,IF(AD7&gt;0,100%,IF(AD7&lt;0,-100%,0)),IF(AC7&lt;0,IF(AD7&gt;0,100%,-AD7/AC7),AD7/AC7))</f>
        <v>0</v>
      </c>
    </row>
    <row r="8" spans="1:31" ht="22.5">
      <c r="A8" s="765" t="str">
        <f>目录及填表说明!$D$3</f>
        <v>请填XX地区</v>
      </c>
      <c r="B8" s="765" t="str">
        <f>目录及填表说明!$D$4</f>
        <v>请填XX项目</v>
      </c>
      <c r="C8" s="1332"/>
      <c r="D8" s="19">
        <v>3</v>
      </c>
      <c r="E8" s="19" t="s">
        <v>239</v>
      </c>
      <c r="F8" s="935"/>
      <c r="G8" s="69"/>
      <c r="H8" s="123"/>
      <c r="I8" s="72"/>
      <c r="J8" s="72"/>
      <c r="K8" s="72"/>
      <c r="L8" s="72"/>
      <c r="M8" s="72"/>
      <c r="N8" s="72"/>
      <c r="O8" s="124">
        <f t="shared" si="0"/>
        <v>0</v>
      </c>
      <c r="P8" s="101">
        <f t="shared" si="1"/>
        <v>0</v>
      </c>
      <c r="Q8" s="49"/>
      <c r="R8" s="72"/>
      <c r="S8" s="72"/>
      <c r="T8" s="72"/>
      <c r="U8" s="72"/>
      <c r="V8" s="72"/>
      <c r="W8" s="72"/>
      <c r="X8" s="124">
        <f t="shared" si="2"/>
        <v>0</v>
      </c>
      <c r="Y8" s="101">
        <f t="shared" si="3"/>
        <v>0</v>
      </c>
      <c r="Z8" s="49">
        <f t="shared" si="4"/>
        <v>0</v>
      </c>
      <c r="AA8" s="17">
        <f t="shared" si="5"/>
        <v>0</v>
      </c>
      <c r="AB8" s="100">
        <f t="shared" si="6"/>
        <v>0</v>
      </c>
      <c r="AC8" s="49"/>
      <c r="AD8" s="124">
        <f t="shared" si="7"/>
        <v>0</v>
      </c>
      <c r="AE8" s="102">
        <f t="shared" si="8"/>
        <v>0</v>
      </c>
    </row>
    <row r="9" spans="1:31" ht="22.5">
      <c r="A9" s="765" t="str">
        <f>目录及填表说明!$D$3</f>
        <v>请填XX地区</v>
      </c>
      <c r="B9" s="765" t="str">
        <f>目录及填表说明!$D$4</f>
        <v>请填XX项目</v>
      </c>
      <c r="C9" s="1332"/>
      <c r="D9" s="19">
        <v>4</v>
      </c>
      <c r="E9" s="19" t="s">
        <v>240</v>
      </c>
      <c r="F9" s="935"/>
      <c r="G9" s="69"/>
      <c r="H9" s="143"/>
      <c r="I9" s="72"/>
      <c r="J9" s="72"/>
      <c r="K9" s="72"/>
      <c r="L9" s="72"/>
      <c r="M9" s="72"/>
      <c r="N9" s="72"/>
      <c r="O9" s="124">
        <f t="shared" si="0"/>
        <v>0</v>
      </c>
      <c r="P9" s="101">
        <f>IF(H10=0,IF(O9&gt;0,100%,IF(O9&lt;0,-100%,0)),IF(H10&lt;0,IF(O9&gt;0,100%,-O9/H10),O9/H10))</f>
        <v>0</v>
      </c>
      <c r="Q9" s="49"/>
      <c r="R9" s="72"/>
      <c r="S9" s="72"/>
      <c r="T9" s="72"/>
      <c r="U9" s="72"/>
      <c r="V9" s="72"/>
      <c r="W9" s="72"/>
      <c r="X9" s="124">
        <f t="shared" si="2"/>
        <v>0</v>
      </c>
      <c r="Y9" s="101">
        <f t="shared" si="3"/>
        <v>0</v>
      </c>
      <c r="Z9" s="49">
        <f t="shared" si="4"/>
        <v>0</v>
      </c>
      <c r="AA9" s="17">
        <f t="shared" si="5"/>
        <v>0</v>
      </c>
      <c r="AB9" s="100">
        <f t="shared" si="6"/>
        <v>0</v>
      </c>
      <c r="AC9" s="49"/>
      <c r="AD9" s="124">
        <f t="shared" si="7"/>
        <v>0</v>
      </c>
      <c r="AE9" s="102">
        <f t="shared" si="8"/>
        <v>0</v>
      </c>
    </row>
    <row r="10" spans="1:31" ht="22.5">
      <c r="A10" s="765" t="str">
        <f>目录及填表说明!$D$3</f>
        <v>请填XX地区</v>
      </c>
      <c r="B10" s="765" t="str">
        <f>目录及填表说明!$D$4</f>
        <v>请填XX项目</v>
      </c>
      <c r="C10" s="1332"/>
      <c r="D10" s="19">
        <v>5</v>
      </c>
      <c r="E10" s="19" t="s">
        <v>241</v>
      </c>
      <c r="F10" s="935"/>
      <c r="G10" s="69"/>
      <c r="H10" s="123"/>
      <c r="I10" s="72"/>
      <c r="J10" s="72"/>
      <c r="K10" s="72"/>
      <c r="L10" s="72"/>
      <c r="M10" s="72"/>
      <c r="N10" s="72"/>
      <c r="O10" s="124">
        <f t="shared" si="0"/>
        <v>0</v>
      </c>
      <c r="P10" s="101">
        <f>IF(H11=0,IF(O10&gt;0,100%,IF(O10&lt;0,-100%,0)),IF(H11&lt;0,IF(O10&gt;0,100%,-O10/H11),O10/H11))</f>
        <v>0</v>
      </c>
      <c r="Q10" s="49"/>
      <c r="R10" s="72"/>
      <c r="S10" s="72"/>
      <c r="T10" s="72"/>
      <c r="U10" s="72"/>
      <c r="V10" s="72"/>
      <c r="W10" s="72"/>
      <c r="X10" s="124">
        <f t="shared" si="2"/>
        <v>0</v>
      </c>
      <c r="Y10" s="101">
        <f t="shared" si="3"/>
        <v>0</v>
      </c>
      <c r="Z10" s="49">
        <f t="shared" si="4"/>
        <v>0</v>
      </c>
      <c r="AA10" s="17">
        <f t="shared" si="5"/>
        <v>0</v>
      </c>
      <c r="AB10" s="100">
        <f t="shared" si="6"/>
        <v>0</v>
      </c>
      <c r="AC10" s="49"/>
      <c r="AD10" s="124">
        <f t="shared" si="7"/>
        <v>0</v>
      </c>
      <c r="AE10" s="102">
        <f t="shared" si="8"/>
        <v>0</v>
      </c>
    </row>
    <row r="11" spans="1:31" ht="22.5">
      <c r="A11" s="765" t="str">
        <f>目录及填表说明!$D$3</f>
        <v>请填XX地区</v>
      </c>
      <c r="B11" s="765" t="str">
        <f>目录及填表说明!$D$4</f>
        <v>请填XX项目</v>
      </c>
      <c r="C11" s="1332"/>
      <c r="D11" s="19">
        <v>6</v>
      </c>
      <c r="E11" s="19" t="s">
        <v>519</v>
      </c>
      <c r="F11" s="935"/>
      <c r="G11" s="69"/>
      <c r="H11" s="123"/>
      <c r="I11" s="72"/>
      <c r="J11" s="72"/>
      <c r="K11" s="72"/>
      <c r="L11" s="72"/>
      <c r="M11" s="72"/>
      <c r="N11" s="72"/>
      <c r="O11" s="124">
        <f t="shared" si="0"/>
        <v>0</v>
      </c>
      <c r="P11" s="101">
        <f>IF(H12=0,IF(O11&gt;0,100%,IF(O11&lt;0,-100%,0)),IF(H12&lt;0,IF(O11&gt;0,100%,-O11/H12),O11/H12))</f>
        <v>0</v>
      </c>
      <c r="Q11" s="49"/>
      <c r="R11" s="72"/>
      <c r="S11" s="72"/>
      <c r="T11" s="72"/>
      <c r="U11" s="72"/>
      <c r="V11" s="72"/>
      <c r="W11" s="72"/>
      <c r="X11" s="124">
        <f t="shared" si="2"/>
        <v>0</v>
      </c>
      <c r="Y11" s="101">
        <f t="shared" si="3"/>
        <v>0</v>
      </c>
      <c r="Z11" s="49">
        <f t="shared" si="4"/>
        <v>0</v>
      </c>
      <c r="AA11" s="17">
        <f t="shared" si="5"/>
        <v>0</v>
      </c>
      <c r="AB11" s="100">
        <f t="shared" si="6"/>
        <v>0</v>
      </c>
      <c r="AC11" s="49"/>
      <c r="AD11" s="124">
        <f t="shared" si="7"/>
        <v>0</v>
      </c>
      <c r="AE11" s="102">
        <f t="shared" si="8"/>
        <v>0</v>
      </c>
    </row>
    <row r="12" spans="1:31" ht="22.5">
      <c r="A12" s="765" t="str">
        <f>目录及填表说明!$D$3</f>
        <v>请填XX地区</v>
      </c>
      <c r="B12" s="765" t="str">
        <f>目录及填表说明!$D$4</f>
        <v>请填XX项目</v>
      </c>
      <c r="C12" s="1332"/>
      <c r="D12" s="19">
        <v>7</v>
      </c>
      <c r="E12" s="19" t="s">
        <v>242</v>
      </c>
      <c r="F12" s="935"/>
      <c r="G12" s="69"/>
      <c r="H12" s="123"/>
      <c r="I12" s="72"/>
      <c r="J12" s="72"/>
      <c r="K12" s="72"/>
      <c r="L12" s="72"/>
      <c r="M12" s="72"/>
      <c r="N12" s="72"/>
      <c r="O12" s="124">
        <f t="shared" si="0"/>
        <v>0</v>
      </c>
      <c r="P12" s="101">
        <f t="shared" si="1"/>
        <v>0</v>
      </c>
      <c r="Q12" s="125"/>
      <c r="R12" s="72"/>
      <c r="S12" s="72"/>
      <c r="T12" s="72"/>
      <c r="U12" s="72"/>
      <c r="V12" s="72"/>
      <c r="W12" s="72"/>
      <c r="X12" s="124">
        <f t="shared" si="2"/>
        <v>0</v>
      </c>
      <c r="Y12" s="101">
        <f t="shared" si="3"/>
        <v>0</v>
      </c>
      <c r="Z12" s="49">
        <f t="shared" si="4"/>
        <v>0</v>
      </c>
      <c r="AA12" s="17">
        <f t="shared" si="5"/>
        <v>0</v>
      </c>
      <c r="AB12" s="100">
        <f t="shared" si="6"/>
        <v>0</v>
      </c>
      <c r="AC12" s="49"/>
      <c r="AD12" s="124">
        <f t="shared" si="7"/>
        <v>0</v>
      </c>
      <c r="AE12" s="102">
        <f t="shared" si="8"/>
        <v>0</v>
      </c>
    </row>
    <row r="13" spans="1:31" ht="22.5">
      <c r="A13" s="765" t="str">
        <f>目录及填表说明!$D$3</f>
        <v>请填XX地区</v>
      </c>
      <c r="B13" s="765" t="str">
        <f>目录及填表说明!$D$4</f>
        <v>请填XX项目</v>
      </c>
      <c r="C13" s="1332"/>
      <c r="D13" s="19">
        <v>8</v>
      </c>
      <c r="E13" s="19" t="s">
        <v>243</v>
      </c>
      <c r="F13" s="935"/>
      <c r="G13" s="69"/>
      <c r="H13" s="123"/>
      <c r="I13" s="72"/>
      <c r="J13" s="72"/>
      <c r="K13" s="72"/>
      <c r="L13" s="72"/>
      <c r="M13" s="72"/>
      <c r="N13" s="72"/>
      <c r="O13" s="124">
        <f t="shared" si="0"/>
        <v>0</v>
      </c>
      <c r="P13" s="101">
        <f t="shared" si="1"/>
        <v>0</v>
      </c>
      <c r="Q13" s="125"/>
      <c r="R13" s="72"/>
      <c r="S13" s="72"/>
      <c r="T13" s="72"/>
      <c r="U13" s="72"/>
      <c r="V13" s="72"/>
      <c r="W13" s="72"/>
      <c r="X13" s="124">
        <f t="shared" si="2"/>
        <v>0</v>
      </c>
      <c r="Y13" s="101">
        <f t="shared" si="3"/>
        <v>0</v>
      </c>
      <c r="Z13" s="49">
        <f t="shared" si="4"/>
        <v>0</v>
      </c>
      <c r="AA13" s="17">
        <f t="shared" si="5"/>
        <v>0</v>
      </c>
      <c r="AB13" s="100">
        <f t="shared" si="6"/>
        <v>0</v>
      </c>
      <c r="AC13" s="49"/>
      <c r="AD13" s="124">
        <f t="shared" si="7"/>
        <v>0</v>
      </c>
      <c r="AE13" s="102">
        <f t="shared" si="8"/>
        <v>0</v>
      </c>
    </row>
    <row r="14" spans="1:31" ht="22.5">
      <c r="A14" s="765" t="str">
        <f>目录及填表说明!$D$3</f>
        <v>请填XX地区</v>
      </c>
      <c r="B14" s="765" t="str">
        <f>目录及填表说明!$D$4</f>
        <v>请填XX项目</v>
      </c>
      <c r="C14" s="1332"/>
      <c r="D14" s="19">
        <v>9</v>
      </c>
      <c r="E14" s="19" t="s">
        <v>244</v>
      </c>
      <c r="F14" s="935"/>
      <c r="G14" s="69"/>
      <c r="H14" s="123"/>
      <c r="I14" s="72"/>
      <c r="J14" s="72"/>
      <c r="K14" s="72"/>
      <c r="L14" s="72"/>
      <c r="M14" s="72"/>
      <c r="N14" s="72"/>
      <c r="O14" s="124">
        <f t="shared" si="0"/>
        <v>0</v>
      </c>
      <c r="P14" s="101">
        <f t="shared" si="1"/>
        <v>0</v>
      </c>
      <c r="Q14" s="125"/>
      <c r="R14" s="72"/>
      <c r="S14" s="72"/>
      <c r="T14" s="72"/>
      <c r="U14" s="72"/>
      <c r="V14" s="72"/>
      <c r="W14" s="72"/>
      <c r="X14" s="124">
        <f t="shared" si="2"/>
        <v>0</v>
      </c>
      <c r="Y14" s="101">
        <f t="shared" si="3"/>
        <v>0</v>
      </c>
      <c r="Z14" s="49">
        <f t="shared" si="4"/>
        <v>0</v>
      </c>
      <c r="AA14" s="17">
        <f t="shared" si="5"/>
        <v>0</v>
      </c>
      <c r="AB14" s="100">
        <f t="shared" si="6"/>
        <v>0</v>
      </c>
      <c r="AC14" s="49"/>
      <c r="AD14" s="124">
        <f t="shared" si="7"/>
        <v>0</v>
      </c>
      <c r="AE14" s="102">
        <f t="shared" si="8"/>
        <v>0</v>
      </c>
    </row>
    <row r="15" spans="1:31" ht="22.5">
      <c r="A15" s="765" t="str">
        <f>目录及填表说明!$D$3</f>
        <v>请填XX地区</v>
      </c>
      <c r="B15" s="765" t="str">
        <f>目录及填表说明!$D$4</f>
        <v>请填XX项目</v>
      </c>
      <c r="C15" s="1332"/>
      <c r="D15" s="19">
        <v>10</v>
      </c>
      <c r="E15" s="19" t="s">
        <v>34</v>
      </c>
      <c r="F15" s="935"/>
      <c r="G15" s="69"/>
      <c r="H15" s="123"/>
      <c r="I15" s="72"/>
      <c r="J15" s="72"/>
      <c r="K15" s="72"/>
      <c r="L15" s="72"/>
      <c r="M15" s="72"/>
      <c r="N15" s="72"/>
      <c r="O15" s="124">
        <f t="shared" si="0"/>
        <v>0</v>
      </c>
      <c r="P15" s="101">
        <f t="shared" si="1"/>
        <v>0</v>
      </c>
      <c r="Q15" s="125"/>
      <c r="R15" s="72"/>
      <c r="S15" s="72"/>
      <c r="T15" s="72"/>
      <c r="U15" s="72"/>
      <c r="V15" s="72"/>
      <c r="W15" s="72"/>
      <c r="X15" s="124">
        <f t="shared" si="2"/>
        <v>0</v>
      </c>
      <c r="Y15" s="101">
        <f t="shared" si="3"/>
        <v>0</v>
      </c>
      <c r="Z15" s="49">
        <f t="shared" si="4"/>
        <v>0</v>
      </c>
      <c r="AA15" s="17">
        <f t="shared" si="5"/>
        <v>0</v>
      </c>
      <c r="AB15" s="100">
        <f t="shared" si="6"/>
        <v>0</v>
      </c>
      <c r="AC15" s="49"/>
      <c r="AD15" s="124">
        <f t="shared" si="7"/>
        <v>0</v>
      </c>
      <c r="AE15" s="102">
        <f t="shared" si="8"/>
        <v>0</v>
      </c>
    </row>
    <row r="16" spans="1:31" ht="22.5">
      <c r="A16" s="765" t="str">
        <f>目录及填表说明!$D$3</f>
        <v>请填XX地区</v>
      </c>
      <c r="B16" s="765" t="str">
        <f>目录及填表说明!$D$4</f>
        <v>请填XX项目</v>
      </c>
      <c r="C16" s="1332"/>
      <c r="D16" s="1335" t="s">
        <v>105</v>
      </c>
      <c r="E16" s="1335"/>
      <c r="F16" s="70">
        <f>SUM(F6:F15)-F11-F15</f>
        <v>0</v>
      </c>
      <c r="G16" s="70">
        <f>SUM(G6:G15)-G11-G15</f>
        <v>0</v>
      </c>
      <c r="H16" s="123">
        <f>SUM(H6:H15)-H11-H15</f>
        <v>0</v>
      </c>
      <c r="I16" s="70">
        <f t="shared" ref="I16:O16" si="9">SUM(I6:I15)-I11-I15</f>
        <v>0</v>
      </c>
      <c r="J16" s="70">
        <f t="shared" si="9"/>
        <v>0</v>
      </c>
      <c r="K16" s="70">
        <f t="shared" si="9"/>
        <v>0</v>
      </c>
      <c r="L16" s="70">
        <f t="shared" si="9"/>
        <v>0</v>
      </c>
      <c r="M16" s="70">
        <f t="shared" si="9"/>
        <v>0</v>
      </c>
      <c r="N16" s="70">
        <f t="shared" si="9"/>
        <v>0</v>
      </c>
      <c r="O16" s="122">
        <f t="shared" si="9"/>
        <v>0</v>
      </c>
      <c r="P16" s="101">
        <f t="shared" si="1"/>
        <v>0</v>
      </c>
      <c r="Q16" s="125">
        <f>SUM(Q6:Q15)-Q11-Q15</f>
        <v>0</v>
      </c>
      <c r="R16" s="71">
        <f t="shared" ref="R16:X16" si="10">SUM(R6:R15)-R11-R15</f>
        <v>0</v>
      </c>
      <c r="S16" s="71">
        <f t="shared" si="10"/>
        <v>0</v>
      </c>
      <c r="T16" s="71">
        <f t="shared" si="10"/>
        <v>0</v>
      </c>
      <c r="U16" s="71">
        <f t="shared" si="10"/>
        <v>0</v>
      </c>
      <c r="V16" s="71">
        <f t="shared" si="10"/>
        <v>0</v>
      </c>
      <c r="W16" s="71">
        <f t="shared" si="10"/>
        <v>0</v>
      </c>
      <c r="X16" s="124">
        <f t="shared" si="10"/>
        <v>0</v>
      </c>
      <c r="Y16" s="101">
        <f t="shared" si="3"/>
        <v>0</v>
      </c>
      <c r="Z16" s="49">
        <f t="shared" ref="Z16:AA16" si="11">SUM(Z6:Z15)-Z11-Z15</f>
        <v>0</v>
      </c>
      <c r="AA16" s="71">
        <f t="shared" si="11"/>
        <v>0</v>
      </c>
      <c r="AB16" s="100">
        <f t="shared" si="6"/>
        <v>0</v>
      </c>
      <c r="AC16" s="125"/>
      <c r="AD16" s="124">
        <f>SUM(AD6:AD15)-AD11-AD15</f>
        <v>0</v>
      </c>
      <c r="AE16" s="102">
        <f t="shared" si="8"/>
        <v>0</v>
      </c>
    </row>
    <row r="17" spans="1:31" ht="22.5">
      <c r="A17" s="765" t="str">
        <f>目录及填表说明!$D$3</f>
        <v>请填XX地区</v>
      </c>
      <c r="B17" s="765" t="str">
        <f>目录及填表说明!$D$4</f>
        <v>请填XX项目</v>
      </c>
      <c r="C17" s="1332" t="s">
        <v>520</v>
      </c>
      <c r="D17" s="19">
        <v>1</v>
      </c>
      <c r="E17" s="19" t="s">
        <v>237</v>
      </c>
      <c r="F17" s="69">
        <f>IFERROR(F28/F6/6*10000,0)</f>
        <v>0</v>
      </c>
      <c r="G17" s="69">
        <f>IFERROR(G28/G6/6*10000,0)</f>
        <v>0</v>
      </c>
      <c r="H17" s="123">
        <f>IFERROR(H28/H6/6*10000,0)</f>
        <v>0</v>
      </c>
      <c r="I17" s="69">
        <f>IFERROR(I28/I6*10000,0)</f>
        <v>0</v>
      </c>
      <c r="J17" s="69">
        <f t="shared" ref="J17:N17" si="12">IFERROR(J28/J6*10000,0)</f>
        <v>0</v>
      </c>
      <c r="K17" s="69">
        <f t="shared" si="12"/>
        <v>0</v>
      </c>
      <c r="L17" s="69">
        <f t="shared" si="12"/>
        <v>0</v>
      </c>
      <c r="M17" s="69">
        <f t="shared" si="12"/>
        <v>0</v>
      </c>
      <c r="N17" s="69">
        <f t="shared" si="12"/>
        <v>0</v>
      </c>
      <c r="O17" s="124">
        <f t="shared" ref="O17:O21" si="13">IFERROR(SUM(I17:N17)/COUNTIF(I17:N17,"&lt;&gt;0"),0)</f>
        <v>0</v>
      </c>
      <c r="P17" s="101">
        <f t="shared" si="1"/>
        <v>0</v>
      </c>
      <c r="Q17" s="125">
        <f>IFERROR(Q28/Q6/6*10000,0)</f>
        <v>0</v>
      </c>
      <c r="R17" s="69">
        <f>IFERROR(R28/R6*10000,0)</f>
        <v>0</v>
      </c>
      <c r="S17" s="69">
        <f t="shared" ref="S17:W17" si="14">IFERROR(S28/S6*10000,0)</f>
        <v>0</v>
      </c>
      <c r="T17" s="69">
        <f t="shared" si="14"/>
        <v>0</v>
      </c>
      <c r="U17" s="69">
        <f t="shared" si="14"/>
        <v>0</v>
      </c>
      <c r="V17" s="69">
        <f t="shared" si="14"/>
        <v>0</v>
      </c>
      <c r="W17" s="69">
        <f t="shared" si="14"/>
        <v>0</v>
      </c>
      <c r="X17" s="124">
        <f t="shared" ref="X17:X21" si="15">IFERROR(SUM(R17:W17)/COUNTIF(R17:W17,"&lt;&gt;0"),0)</f>
        <v>0</v>
      </c>
      <c r="Y17" s="101">
        <f t="shared" si="3"/>
        <v>0</v>
      </c>
      <c r="Z17" s="49">
        <f>IFERROR(Z28/Z6/12*10000,0)</f>
        <v>0</v>
      </c>
      <c r="AA17" s="17">
        <f>IFERROR(AA28/AA6/12*10000,0)</f>
        <v>0</v>
      </c>
      <c r="AB17" s="100">
        <f t="shared" si="6"/>
        <v>0</v>
      </c>
      <c r="AC17" s="49"/>
      <c r="AD17" s="50"/>
      <c r="AE17" s="102">
        <f t="shared" si="8"/>
        <v>0</v>
      </c>
    </row>
    <row r="18" spans="1:31" ht="22.5">
      <c r="A18" s="765" t="str">
        <f>目录及填表说明!$D$3</f>
        <v>请填XX地区</v>
      </c>
      <c r="B18" s="765" t="str">
        <f>目录及填表说明!$D$4</f>
        <v>请填XX项目</v>
      </c>
      <c r="C18" s="1332"/>
      <c r="D18" s="19">
        <v>2</v>
      </c>
      <c r="E18" s="19" t="s">
        <v>238</v>
      </c>
      <c r="F18" s="69">
        <f t="shared" ref="F18:G18" si="16">IFERROR(F29/F7/6*10000,0)</f>
        <v>0</v>
      </c>
      <c r="G18" s="69">
        <f t="shared" si="16"/>
        <v>0</v>
      </c>
      <c r="H18" s="123">
        <f t="shared" ref="H18:H26" si="17">IFERROR(H29/H7/6*10000,0)</f>
        <v>0</v>
      </c>
      <c r="I18" s="69">
        <f t="shared" ref="I18:N26" si="18">IFERROR(I29/I7*10000,0)</f>
        <v>0</v>
      </c>
      <c r="J18" s="69">
        <f t="shared" si="18"/>
        <v>0</v>
      </c>
      <c r="K18" s="69">
        <f t="shared" si="18"/>
        <v>0</v>
      </c>
      <c r="L18" s="69">
        <f t="shared" si="18"/>
        <v>0</v>
      </c>
      <c r="M18" s="69">
        <f t="shared" si="18"/>
        <v>0</v>
      </c>
      <c r="N18" s="69">
        <f t="shared" si="18"/>
        <v>0</v>
      </c>
      <c r="O18" s="124">
        <f t="shared" si="13"/>
        <v>0</v>
      </c>
      <c r="P18" s="101">
        <f t="shared" si="1"/>
        <v>0</v>
      </c>
      <c r="Q18" s="125">
        <f t="shared" ref="Q18:Q26" si="19">IFERROR(Q29/Q7/6*10000,0)</f>
        <v>0</v>
      </c>
      <c r="R18" s="69">
        <f t="shared" ref="R18:W18" si="20">IFERROR(R29/R7*10000,0)</f>
        <v>0</v>
      </c>
      <c r="S18" s="69">
        <f t="shared" si="20"/>
        <v>0</v>
      </c>
      <c r="T18" s="69">
        <f t="shared" si="20"/>
        <v>0</v>
      </c>
      <c r="U18" s="69">
        <f t="shared" si="20"/>
        <v>0</v>
      </c>
      <c r="V18" s="69">
        <f t="shared" si="20"/>
        <v>0</v>
      </c>
      <c r="W18" s="69">
        <f t="shared" si="20"/>
        <v>0</v>
      </c>
      <c r="X18" s="124">
        <f t="shared" si="15"/>
        <v>0</v>
      </c>
      <c r="Y18" s="101">
        <f t="shared" si="3"/>
        <v>0</v>
      </c>
      <c r="Z18" s="49">
        <f t="shared" ref="Z18:Z26" si="21">IFERROR(Z29/Z7/12*10000,0)</f>
        <v>0</v>
      </c>
      <c r="AA18" s="17">
        <f t="shared" ref="AA18" si="22">IFERROR(AA29/AA7/12*10000,0)</f>
        <v>0</v>
      </c>
      <c r="AB18" s="100">
        <f t="shared" si="6"/>
        <v>0</v>
      </c>
      <c r="AC18" s="49"/>
      <c r="AD18" s="50"/>
      <c r="AE18" s="102">
        <f t="shared" si="8"/>
        <v>0</v>
      </c>
    </row>
    <row r="19" spans="1:31" ht="22.5">
      <c r="A19" s="765" t="str">
        <f>目录及填表说明!$D$3</f>
        <v>请填XX地区</v>
      </c>
      <c r="B19" s="765" t="str">
        <f>目录及填表说明!$D$4</f>
        <v>请填XX项目</v>
      </c>
      <c r="C19" s="1332"/>
      <c r="D19" s="19">
        <v>3</v>
      </c>
      <c r="E19" s="19" t="s">
        <v>239</v>
      </c>
      <c r="F19" s="69">
        <f t="shared" ref="F19:G19" si="23">IFERROR(F30/F8/6*10000,0)</f>
        <v>0</v>
      </c>
      <c r="G19" s="69">
        <f t="shared" si="23"/>
        <v>0</v>
      </c>
      <c r="H19" s="123">
        <f t="shared" si="17"/>
        <v>0</v>
      </c>
      <c r="I19" s="69">
        <f t="shared" si="18"/>
        <v>0</v>
      </c>
      <c r="J19" s="69">
        <f t="shared" si="18"/>
        <v>0</v>
      </c>
      <c r="K19" s="69">
        <f t="shared" si="18"/>
        <v>0</v>
      </c>
      <c r="L19" s="69">
        <f t="shared" si="18"/>
        <v>0</v>
      </c>
      <c r="M19" s="69">
        <f t="shared" si="18"/>
        <v>0</v>
      </c>
      <c r="N19" s="69">
        <f t="shared" si="18"/>
        <v>0</v>
      </c>
      <c r="O19" s="124">
        <f t="shared" si="13"/>
        <v>0</v>
      </c>
      <c r="P19" s="101">
        <f t="shared" si="1"/>
        <v>0</v>
      </c>
      <c r="Q19" s="125">
        <f t="shared" si="19"/>
        <v>0</v>
      </c>
      <c r="R19" s="69">
        <f t="shared" ref="R19:W19" si="24">IFERROR(R30/R8*10000,0)</f>
        <v>0</v>
      </c>
      <c r="S19" s="69">
        <f t="shared" si="24"/>
        <v>0</v>
      </c>
      <c r="T19" s="69">
        <f t="shared" si="24"/>
        <v>0</v>
      </c>
      <c r="U19" s="69">
        <f t="shared" si="24"/>
        <v>0</v>
      </c>
      <c r="V19" s="69">
        <f t="shared" si="24"/>
        <v>0</v>
      </c>
      <c r="W19" s="69">
        <f t="shared" si="24"/>
        <v>0</v>
      </c>
      <c r="X19" s="124">
        <f t="shared" si="15"/>
        <v>0</v>
      </c>
      <c r="Y19" s="101">
        <f t="shared" si="3"/>
        <v>0</v>
      </c>
      <c r="Z19" s="49">
        <f t="shared" si="21"/>
        <v>0</v>
      </c>
      <c r="AA19" s="17">
        <f t="shared" ref="AA19" si="25">IFERROR(AA30/AA8/12*10000,0)</f>
        <v>0</v>
      </c>
      <c r="AB19" s="100">
        <f t="shared" si="6"/>
        <v>0</v>
      </c>
      <c r="AC19" s="49"/>
      <c r="AD19" s="50"/>
      <c r="AE19" s="102">
        <f t="shared" si="8"/>
        <v>0</v>
      </c>
    </row>
    <row r="20" spans="1:31" ht="22.5">
      <c r="A20" s="765" t="str">
        <f>目录及填表说明!$D$3</f>
        <v>请填XX地区</v>
      </c>
      <c r="B20" s="765" t="str">
        <f>目录及填表说明!$D$4</f>
        <v>请填XX项目</v>
      </c>
      <c r="C20" s="1332"/>
      <c r="D20" s="19">
        <v>4</v>
      </c>
      <c r="E20" s="19" t="s">
        <v>240</v>
      </c>
      <c r="F20" s="69">
        <f t="shared" ref="F20:G20" si="26">IFERROR(F31/F9/6*10000,0)</f>
        <v>0</v>
      </c>
      <c r="G20" s="69">
        <f t="shared" si="26"/>
        <v>0</v>
      </c>
      <c r="H20" s="123">
        <f t="shared" si="17"/>
        <v>0</v>
      </c>
      <c r="I20" s="69">
        <f t="shared" si="18"/>
        <v>0</v>
      </c>
      <c r="J20" s="69">
        <f t="shared" si="18"/>
        <v>0</v>
      </c>
      <c r="K20" s="69">
        <f t="shared" si="18"/>
        <v>0</v>
      </c>
      <c r="L20" s="69">
        <f t="shared" si="18"/>
        <v>0</v>
      </c>
      <c r="M20" s="69">
        <f t="shared" si="18"/>
        <v>0</v>
      </c>
      <c r="N20" s="69">
        <f t="shared" si="18"/>
        <v>0</v>
      </c>
      <c r="O20" s="124">
        <f t="shared" si="13"/>
        <v>0</v>
      </c>
      <c r="P20" s="101">
        <f t="shared" si="1"/>
        <v>0</v>
      </c>
      <c r="Q20" s="125">
        <f t="shared" si="19"/>
        <v>0</v>
      </c>
      <c r="R20" s="69">
        <f t="shared" ref="R20:W20" si="27">IFERROR(R31/R9*10000,0)</f>
        <v>0</v>
      </c>
      <c r="S20" s="69">
        <f t="shared" si="27"/>
        <v>0</v>
      </c>
      <c r="T20" s="69">
        <f t="shared" si="27"/>
        <v>0</v>
      </c>
      <c r="U20" s="69">
        <f t="shared" si="27"/>
        <v>0</v>
      </c>
      <c r="V20" s="69">
        <f t="shared" si="27"/>
        <v>0</v>
      </c>
      <c r="W20" s="69">
        <f t="shared" si="27"/>
        <v>0</v>
      </c>
      <c r="X20" s="124">
        <f t="shared" si="15"/>
        <v>0</v>
      </c>
      <c r="Y20" s="101">
        <f t="shared" si="3"/>
        <v>0</v>
      </c>
      <c r="Z20" s="49">
        <f t="shared" si="21"/>
        <v>0</v>
      </c>
      <c r="AA20" s="17">
        <f t="shared" ref="AA20" si="28">IFERROR(AA31/AA9/12*10000,0)</f>
        <v>0</v>
      </c>
      <c r="AB20" s="100">
        <f t="shared" si="6"/>
        <v>0</v>
      </c>
      <c r="AC20" s="49"/>
      <c r="AD20" s="50"/>
      <c r="AE20" s="102">
        <f t="shared" si="8"/>
        <v>0</v>
      </c>
    </row>
    <row r="21" spans="1:31" ht="22.5">
      <c r="A21" s="765" t="str">
        <f>目录及填表说明!$D$3</f>
        <v>请填XX地区</v>
      </c>
      <c r="B21" s="765" t="str">
        <f>目录及填表说明!$D$4</f>
        <v>请填XX项目</v>
      </c>
      <c r="C21" s="1332"/>
      <c r="D21" s="19">
        <v>5</v>
      </c>
      <c r="E21" s="19" t="s">
        <v>241</v>
      </c>
      <c r="F21" s="69">
        <f t="shared" ref="F21:G21" si="29">IFERROR(F32/F10/6*10000,0)</f>
        <v>0</v>
      </c>
      <c r="G21" s="69">
        <f t="shared" si="29"/>
        <v>0</v>
      </c>
      <c r="H21" s="123">
        <f t="shared" si="17"/>
        <v>0</v>
      </c>
      <c r="I21" s="69">
        <f t="shared" si="18"/>
        <v>0</v>
      </c>
      <c r="J21" s="69">
        <f t="shared" si="18"/>
        <v>0</v>
      </c>
      <c r="K21" s="69">
        <f t="shared" si="18"/>
        <v>0</v>
      </c>
      <c r="L21" s="69">
        <f t="shared" si="18"/>
        <v>0</v>
      </c>
      <c r="M21" s="69">
        <f t="shared" si="18"/>
        <v>0</v>
      </c>
      <c r="N21" s="69">
        <f t="shared" si="18"/>
        <v>0</v>
      </c>
      <c r="O21" s="124">
        <f t="shared" si="13"/>
        <v>0</v>
      </c>
      <c r="P21" s="101">
        <f t="shared" si="1"/>
        <v>0</v>
      </c>
      <c r="Q21" s="125">
        <f t="shared" si="19"/>
        <v>0</v>
      </c>
      <c r="R21" s="69">
        <f t="shared" ref="R21:W21" si="30">IFERROR(R32/R10*10000,0)</f>
        <v>0</v>
      </c>
      <c r="S21" s="69">
        <f t="shared" si="30"/>
        <v>0</v>
      </c>
      <c r="T21" s="69">
        <f t="shared" si="30"/>
        <v>0</v>
      </c>
      <c r="U21" s="69">
        <f t="shared" si="30"/>
        <v>0</v>
      </c>
      <c r="V21" s="69">
        <f t="shared" si="30"/>
        <v>0</v>
      </c>
      <c r="W21" s="69">
        <f t="shared" si="30"/>
        <v>0</v>
      </c>
      <c r="X21" s="124">
        <f t="shared" si="15"/>
        <v>0</v>
      </c>
      <c r="Y21" s="101">
        <f t="shared" si="3"/>
        <v>0</v>
      </c>
      <c r="Z21" s="49">
        <f t="shared" si="21"/>
        <v>0</v>
      </c>
      <c r="AA21" s="17">
        <f t="shared" ref="AA21" si="31">IFERROR(AA32/AA10/12*10000,0)</f>
        <v>0</v>
      </c>
      <c r="AB21" s="100">
        <f t="shared" si="6"/>
        <v>0</v>
      </c>
      <c r="AC21" s="49"/>
      <c r="AD21" s="50"/>
      <c r="AE21" s="102">
        <f t="shared" si="8"/>
        <v>0</v>
      </c>
    </row>
    <row r="22" spans="1:31" ht="22.5">
      <c r="A22" s="765" t="str">
        <f>目录及填表说明!$D$3</f>
        <v>请填XX地区</v>
      </c>
      <c r="B22" s="765" t="str">
        <f>目录及填表说明!$D$4</f>
        <v>请填XX项目</v>
      </c>
      <c r="C22" s="1332"/>
      <c r="D22" s="19">
        <v>6</v>
      </c>
      <c r="E22" s="19" t="s">
        <v>246</v>
      </c>
      <c r="F22" s="69">
        <f>IFERROR(F33/F11/182*10000,0)</f>
        <v>0</v>
      </c>
      <c r="G22" s="69">
        <f>IFERROR(G33/G11/182*10000,0)</f>
        <v>0</v>
      </c>
      <c r="H22" s="123">
        <f>IFERROR(H33/H11/182*10000,0)</f>
        <v>0</v>
      </c>
      <c r="I22" s="69">
        <f>IFERROR(I33/I11/31*10000,0)</f>
        <v>0</v>
      </c>
      <c r="J22" s="69">
        <f>IFERROR(J33/J11/28*10000,0)</f>
        <v>0</v>
      </c>
      <c r="K22" s="69">
        <f t="shared" ref="K22" si="32">IFERROR(K33/K11/31*10000,0)</f>
        <v>0</v>
      </c>
      <c r="L22" s="69">
        <f>IFERROR(L33/L11/30*10000,0)</f>
        <v>0</v>
      </c>
      <c r="M22" s="69">
        <f>IFERROR(M33/M11/31*10000,0)</f>
        <v>0</v>
      </c>
      <c r="N22" s="69">
        <f>IFERROR(N33/N11/30*10000,0)</f>
        <v>0</v>
      </c>
      <c r="O22" s="124">
        <f>IFERROR(SUM(I22:N22)/COUNTIF(I22:N22,"&lt;&gt;0"),0)</f>
        <v>0</v>
      </c>
      <c r="P22" s="101">
        <f t="shared" si="1"/>
        <v>0</v>
      </c>
      <c r="Q22" s="125">
        <f>IFERROR(Q33/Q11/182*10000,0)</f>
        <v>0</v>
      </c>
      <c r="R22" s="69">
        <f>IFERROR(R33/R11/31*10000,0)</f>
        <v>0</v>
      </c>
      <c r="S22" s="69">
        <f t="shared" ref="S22:W22" si="33">IFERROR(S33/S11/31*10000,0)</f>
        <v>0</v>
      </c>
      <c r="T22" s="69">
        <f>IFERROR(T33/T11/30*10000,0)</f>
        <v>0</v>
      </c>
      <c r="U22" s="69">
        <f t="shared" si="33"/>
        <v>0</v>
      </c>
      <c r="V22" s="69">
        <f>IFERROR(V33/V11/30*10000,0)</f>
        <v>0</v>
      </c>
      <c r="W22" s="69">
        <f t="shared" si="33"/>
        <v>0</v>
      </c>
      <c r="X22" s="124">
        <f>IFERROR(SUM(R22:W22)/COUNTIF(R22:W22,"&lt;&gt;0"),0)</f>
        <v>0</v>
      </c>
      <c r="Y22" s="101">
        <f t="shared" si="3"/>
        <v>0</v>
      </c>
      <c r="Z22" s="49">
        <f>IFERROR(Z33/Z11/365*10000,0)</f>
        <v>0</v>
      </c>
      <c r="AA22" s="17">
        <f>IFERROR(AA33/AA11/365*10000,0)</f>
        <v>0</v>
      </c>
      <c r="AB22" s="100">
        <f t="shared" si="6"/>
        <v>0</v>
      </c>
      <c r="AC22" s="49"/>
      <c r="AD22" s="50"/>
      <c r="AE22" s="102">
        <f t="shared" si="8"/>
        <v>0</v>
      </c>
    </row>
    <row r="23" spans="1:31" ht="22.5">
      <c r="A23" s="765" t="str">
        <f>目录及填表说明!$D$3</f>
        <v>请填XX地区</v>
      </c>
      <c r="B23" s="765" t="str">
        <f>目录及填表说明!$D$4</f>
        <v>请填XX项目</v>
      </c>
      <c r="C23" s="1332"/>
      <c r="D23" s="19">
        <v>7</v>
      </c>
      <c r="E23" s="19" t="s">
        <v>242</v>
      </c>
      <c r="F23" s="69">
        <f t="shared" ref="F23:G23" si="34">IFERROR(F34/F12/6*10000,0)</f>
        <v>0</v>
      </c>
      <c r="G23" s="69">
        <f t="shared" si="34"/>
        <v>0</v>
      </c>
      <c r="H23" s="123">
        <f t="shared" si="17"/>
        <v>0</v>
      </c>
      <c r="I23" s="69">
        <f t="shared" si="18"/>
        <v>0</v>
      </c>
      <c r="J23" s="69">
        <f t="shared" si="18"/>
        <v>0</v>
      </c>
      <c r="K23" s="69">
        <f t="shared" si="18"/>
        <v>0</v>
      </c>
      <c r="L23" s="69">
        <f t="shared" si="18"/>
        <v>0</v>
      </c>
      <c r="M23" s="69">
        <f t="shared" si="18"/>
        <v>0</v>
      </c>
      <c r="N23" s="69">
        <f t="shared" si="18"/>
        <v>0</v>
      </c>
      <c r="O23" s="122">
        <f t="shared" ref="O23:O24" si="35">IFERROR(O34/O12/6*10000,0)</f>
        <v>0</v>
      </c>
      <c r="P23" s="101">
        <f t="shared" si="1"/>
        <v>0</v>
      </c>
      <c r="Q23" s="125">
        <f t="shared" si="19"/>
        <v>0</v>
      </c>
      <c r="R23" s="69">
        <f t="shared" ref="R23:W23" si="36">IFERROR(R34/R12*10000,0)</f>
        <v>0</v>
      </c>
      <c r="S23" s="69">
        <f t="shared" si="36"/>
        <v>0</v>
      </c>
      <c r="T23" s="69">
        <f t="shared" si="36"/>
        <v>0</v>
      </c>
      <c r="U23" s="69">
        <f t="shared" si="36"/>
        <v>0</v>
      </c>
      <c r="V23" s="69">
        <f t="shared" si="36"/>
        <v>0</v>
      </c>
      <c r="W23" s="69">
        <f t="shared" si="36"/>
        <v>0</v>
      </c>
      <c r="X23" s="122">
        <f t="shared" ref="X23:X24" si="37">IFERROR(X34/X12/6*10000,0)</f>
        <v>0</v>
      </c>
      <c r="Y23" s="101">
        <f t="shared" si="3"/>
        <v>0</v>
      </c>
      <c r="Z23" s="49">
        <f t="shared" si="21"/>
        <v>0</v>
      </c>
      <c r="AA23" s="17">
        <f t="shared" ref="AA23" si="38">IFERROR(AA34/AA12/12*10000,0)</f>
        <v>0</v>
      </c>
      <c r="AB23" s="100">
        <f t="shared" si="6"/>
        <v>0</v>
      </c>
      <c r="AC23" s="49"/>
      <c r="AD23" s="50"/>
      <c r="AE23" s="102">
        <f t="shared" si="8"/>
        <v>0</v>
      </c>
    </row>
    <row r="24" spans="1:31" ht="22.5">
      <c r="A24" s="765" t="str">
        <f>目录及填表说明!$D$3</f>
        <v>请填XX地区</v>
      </c>
      <c r="B24" s="765" t="str">
        <f>目录及填表说明!$D$4</f>
        <v>请填XX项目</v>
      </c>
      <c r="C24" s="1332"/>
      <c r="D24" s="19">
        <v>8</v>
      </c>
      <c r="E24" s="19" t="s">
        <v>243</v>
      </c>
      <c r="F24" s="69">
        <f t="shared" ref="F24:G24" si="39">IFERROR(F35/F13/6*10000,0)</f>
        <v>0</v>
      </c>
      <c r="G24" s="69">
        <f t="shared" si="39"/>
        <v>0</v>
      </c>
      <c r="H24" s="123">
        <f t="shared" si="17"/>
        <v>0</v>
      </c>
      <c r="I24" s="69">
        <f t="shared" si="18"/>
        <v>0</v>
      </c>
      <c r="J24" s="69">
        <f t="shared" si="18"/>
        <v>0</v>
      </c>
      <c r="K24" s="69">
        <f t="shared" si="18"/>
        <v>0</v>
      </c>
      <c r="L24" s="69">
        <f t="shared" si="18"/>
        <v>0</v>
      </c>
      <c r="M24" s="69">
        <f t="shared" si="18"/>
        <v>0</v>
      </c>
      <c r="N24" s="69">
        <f t="shared" si="18"/>
        <v>0</v>
      </c>
      <c r="O24" s="122">
        <f t="shared" si="35"/>
        <v>0</v>
      </c>
      <c r="P24" s="101">
        <f t="shared" si="1"/>
        <v>0</v>
      </c>
      <c r="Q24" s="125">
        <f t="shared" si="19"/>
        <v>0</v>
      </c>
      <c r="R24" s="69">
        <f t="shared" ref="R24:W24" si="40">IFERROR(R35/R13*10000,0)</f>
        <v>0</v>
      </c>
      <c r="S24" s="69">
        <f t="shared" si="40"/>
        <v>0</v>
      </c>
      <c r="T24" s="69">
        <f t="shared" si="40"/>
        <v>0</v>
      </c>
      <c r="U24" s="69">
        <f t="shared" si="40"/>
        <v>0</v>
      </c>
      <c r="V24" s="69">
        <f t="shared" si="40"/>
        <v>0</v>
      </c>
      <c r="W24" s="69">
        <f t="shared" si="40"/>
        <v>0</v>
      </c>
      <c r="X24" s="122">
        <f t="shared" si="37"/>
        <v>0</v>
      </c>
      <c r="Y24" s="101">
        <f t="shared" si="3"/>
        <v>0</v>
      </c>
      <c r="Z24" s="49">
        <f t="shared" si="21"/>
        <v>0</v>
      </c>
      <c r="AA24" s="17">
        <f t="shared" ref="AA24" si="41">IFERROR(AA35/AA13/12*10000,0)</f>
        <v>0</v>
      </c>
      <c r="AB24" s="100">
        <f t="shared" si="6"/>
        <v>0</v>
      </c>
      <c r="AC24" s="49"/>
      <c r="AD24" s="50"/>
      <c r="AE24" s="102">
        <f t="shared" si="8"/>
        <v>0</v>
      </c>
    </row>
    <row r="25" spans="1:31" ht="22.5">
      <c r="A25" s="765" t="str">
        <f>目录及填表说明!$D$3</f>
        <v>请填XX地区</v>
      </c>
      <c r="B25" s="765" t="str">
        <f>目录及填表说明!$D$4</f>
        <v>请填XX项目</v>
      </c>
      <c r="C25" s="1332"/>
      <c r="D25" s="19">
        <v>9</v>
      </c>
      <c r="E25" s="19" t="s">
        <v>244</v>
      </c>
      <c r="F25" s="69">
        <f t="shared" ref="F25:G25" si="42">IFERROR(F36/F14/6*10000,0)</f>
        <v>0</v>
      </c>
      <c r="G25" s="69">
        <f t="shared" si="42"/>
        <v>0</v>
      </c>
      <c r="H25" s="123">
        <f t="shared" si="17"/>
        <v>0</v>
      </c>
      <c r="I25" s="69">
        <f t="shared" si="18"/>
        <v>0</v>
      </c>
      <c r="J25" s="69">
        <f t="shared" si="18"/>
        <v>0</v>
      </c>
      <c r="K25" s="69">
        <f t="shared" si="18"/>
        <v>0</v>
      </c>
      <c r="L25" s="69">
        <f t="shared" si="18"/>
        <v>0</v>
      </c>
      <c r="M25" s="69">
        <f t="shared" si="18"/>
        <v>0</v>
      </c>
      <c r="N25" s="69">
        <f t="shared" si="18"/>
        <v>0</v>
      </c>
      <c r="O25" s="124">
        <f t="shared" ref="O25:O26" si="43">IFERROR(SUM(I25:N25)/COUNTIF(I25:N25,"&lt;&gt;0"),0)</f>
        <v>0</v>
      </c>
      <c r="P25" s="101">
        <f t="shared" si="1"/>
        <v>0</v>
      </c>
      <c r="Q25" s="125">
        <f t="shared" si="19"/>
        <v>0</v>
      </c>
      <c r="R25" s="69">
        <f t="shared" ref="R25:W25" si="44">IFERROR(R36/R14*10000,0)</f>
        <v>0</v>
      </c>
      <c r="S25" s="69">
        <f t="shared" si="44"/>
        <v>0</v>
      </c>
      <c r="T25" s="69">
        <f t="shared" si="44"/>
        <v>0</v>
      </c>
      <c r="U25" s="69">
        <f t="shared" si="44"/>
        <v>0</v>
      </c>
      <c r="V25" s="69">
        <f t="shared" si="44"/>
        <v>0</v>
      </c>
      <c r="W25" s="69">
        <f t="shared" si="44"/>
        <v>0</v>
      </c>
      <c r="X25" s="124">
        <f t="shared" ref="X25:X26" si="45">IFERROR(SUM(R25:W25)/COUNTIF(R25:W25,"&lt;&gt;0"),0)</f>
        <v>0</v>
      </c>
      <c r="Y25" s="101">
        <f t="shared" si="3"/>
        <v>0</v>
      </c>
      <c r="Z25" s="49">
        <f t="shared" si="21"/>
        <v>0</v>
      </c>
      <c r="AA25" s="17">
        <f t="shared" ref="AA25" si="46">IFERROR(AA36/AA14/12*10000,0)</f>
        <v>0</v>
      </c>
      <c r="AB25" s="100">
        <f t="shared" si="6"/>
        <v>0</v>
      </c>
      <c r="AC25" s="49"/>
      <c r="AD25" s="50"/>
      <c r="AE25" s="102">
        <f t="shared" si="8"/>
        <v>0</v>
      </c>
    </row>
    <row r="26" spans="1:31" ht="22.5">
      <c r="A26" s="765" t="str">
        <f>目录及填表说明!$D$3</f>
        <v>请填XX地区</v>
      </c>
      <c r="B26" s="765" t="str">
        <f>目录及填表说明!$D$4</f>
        <v>请填XX项目</v>
      </c>
      <c r="C26" s="1332"/>
      <c r="D26" s="19">
        <v>10</v>
      </c>
      <c r="E26" s="19" t="s">
        <v>34</v>
      </c>
      <c r="F26" s="69">
        <f t="shared" ref="F26:G26" si="47">IFERROR(F37/F15/6*10000,0)</f>
        <v>0</v>
      </c>
      <c r="G26" s="69">
        <f t="shared" si="47"/>
        <v>0</v>
      </c>
      <c r="H26" s="123">
        <f t="shared" si="17"/>
        <v>0</v>
      </c>
      <c r="I26" s="69">
        <f t="shared" si="18"/>
        <v>0</v>
      </c>
      <c r="J26" s="69">
        <f t="shared" si="18"/>
        <v>0</v>
      </c>
      <c r="K26" s="69">
        <f t="shared" si="18"/>
        <v>0</v>
      </c>
      <c r="L26" s="69">
        <f t="shared" si="18"/>
        <v>0</v>
      </c>
      <c r="M26" s="69">
        <f t="shared" si="18"/>
        <v>0</v>
      </c>
      <c r="N26" s="69">
        <f t="shared" si="18"/>
        <v>0</v>
      </c>
      <c r="O26" s="124">
        <f t="shared" si="43"/>
        <v>0</v>
      </c>
      <c r="P26" s="101">
        <f t="shared" si="1"/>
        <v>0</v>
      </c>
      <c r="Q26" s="125">
        <f t="shared" si="19"/>
        <v>0</v>
      </c>
      <c r="R26" s="69">
        <f t="shared" ref="R26:W26" si="48">IFERROR(R37/R15*10000,0)</f>
        <v>0</v>
      </c>
      <c r="S26" s="69">
        <f t="shared" si="48"/>
        <v>0</v>
      </c>
      <c r="T26" s="69">
        <f t="shared" si="48"/>
        <v>0</v>
      </c>
      <c r="U26" s="69">
        <f t="shared" si="48"/>
        <v>0</v>
      </c>
      <c r="V26" s="69">
        <f t="shared" si="48"/>
        <v>0</v>
      </c>
      <c r="W26" s="69">
        <f t="shared" si="48"/>
        <v>0</v>
      </c>
      <c r="X26" s="124">
        <f t="shared" si="45"/>
        <v>0</v>
      </c>
      <c r="Y26" s="101">
        <f t="shared" si="3"/>
        <v>0</v>
      </c>
      <c r="Z26" s="49">
        <f t="shared" si="21"/>
        <v>0</v>
      </c>
      <c r="AA26" s="17">
        <f t="shared" ref="AA26" si="49">IFERROR(AA37/AA15/12*10000,0)</f>
        <v>0</v>
      </c>
      <c r="AB26" s="100">
        <f t="shared" si="6"/>
        <v>0</v>
      </c>
      <c r="AC26" s="49"/>
      <c r="AD26" s="50"/>
      <c r="AE26" s="102">
        <f t="shared" si="8"/>
        <v>0</v>
      </c>
    </row>
    <row r="27" spans="1:31" ht="22.5">
      <c r="A27" s="765" t="str">
        <f>目录及填表说明!$D$3</f>
        <v>请填XX地区</v>
      </c>
      <c r="B27" s="765" t="str">
        <f>目录及填表说明!$D$4</f>
        <v>请填XX项目</v>
      </c>
      <c r="C27" s="1332"/>
      <c r="D27" s="1335" t="s">
        <v>105</v>
      </c>
      <c r="E27" s="1335"/>
      <c r="F27" s="70">
        <f>IFERROR((F38-F33-F37)/F16/6*10000,0)</f>
        <v>0</v>
      </c>
      <c r="G27" s="70">
        <f>IFERROR((G38-G33-G37)/G16/6*10000,0)</f>
        <v>0</v>
      </c>
      <c r="H27" s="123">
        <f>IFERROR((H38-H33-H37)/H16/6*10000,0)</f>
        <v>0</v>
      </c>
      <c r="I27" s="70">
        <f>IFERROR((I38-I33-I37)/I16*10000,0)</f>
        <v>0</v>
      </c>
      <c r="J27" s="70">
        <f t="shared" ref="J27:N27" si="50">IFERROR((J38-J33-J37)/J16*10000,0)</f>
        <v>0</v>
      </c>
      <c r="K27" s="70">
        <f t="shared" si="50"/>
        <v>0</v>
      </c>
      <c r="L27" s="70">
        <f t="shared" si="50"/>
        <v>0</v>
      </c>
      <c r="M27" s="70">
        <f t="shared" si="50"/>
        <v>0</v>
      </c>
      <c r="N27" s="70">
        <f t="shared" si="50"/>
        <v>0</v>
      </c>
      <c r="O27" s="122">
        <f>IFERROR((O38-O33-O37)/O16/6*10000,0)</f>
        <v>0</v>
      </c>
      <c r="P27" s="101">
        <f t="shared" si="1"/>
        <v>0</v>
      </c>
      <c r="Q27" s="125">
        <f>IFERROR((Q38-Q33-Q37)/Q16/6*10000,0)</f>
        <v>0</v>
      </c>
      <c r="R27" s="70">
        <f>IFERROR((R38-R33-R37)/R16*10000,0)</f>
        <v>0</v>
      </c>
      <c r="S27" s="70">
        <f t="shared" ref="S27:W27" si="51">IFERROR((S38-S33-S37)/S16*10000,0)</f>
        <v>0</v>
      </c>
      <c r="T27" s="70">
        <f t="shared" si="51"/>
        <v>0</v>
      </c>
      <c r="U27" s="70">
        <f t="shared" si="51"/>
        <v>0</v>
      </c>
      <c r="V27" s="70">
        <f t="shared" si="51"/>
        <v>0</v>
      </c>
      <c r="W27" s="70">
        <f t="shared" si="51"/>
        <v>0</v>
      </c>
      <c r="X27" s="122">
        <f>IFERROR((X38-X33-X37)/X16/6*10000,0)</f>
        <v>0</v>
      </c>
      <c r="Y27" s="101">
        <f t="shared" si="3"/>
        <v>0</v>
      </c>
      <c r="Z27" s="125">
        <f>IFERROR((Z38-Z33-Z37)/Z16/12*10000,0)</f>
        <v>0</v>
      </c>
      <c r="AA27" s="71">
        <f>IFERROR((AA38-AA33-AA37)/AA16/12*10000,0)</f>
        <v>0</v>
      </c>
      <c r="AB27" s="100">
        <f t="shared" si="6"/>
        <v>0</v>
      </c>
      <c r="AC27" s="125"/>
      <c r="AD27" s="124"/>
      <c r="AE27" s="102">
        <f t="shared" si="8"/>
        <v>0</v>
      </c>
    </row>
    <row r="28" spans="1:31" ht="22.5">
      <c r="A28" s="765" t="str">
        <f>目录及填表说明!$D$3</f>
        <v>请填XX地区</v>
      </c>
      <c r="B28" s="765" t="str">
        <f>目录及填表说明!$D$4</f>
        <v>请填XX项目</v>
      </c>
      <c r="C28" s="1332" t="s">
        <v>245</v>
      </c>
      <c r="D28" s="19">
        <v>1</v>
      </c>
      <c r="E28" s="19" t="s">
        <v>237</v>
      </c>
      <c r="F28" s="935"/>
      <c r="G28" s="69"/>
      <c r="H28" s="123"/>
      <c r="I28" s="72"/>
      <c r="J28" s="72"/>
      <c r="K28" s="72"/>
      <c r="L28" s="72"/>
      <c r="M28" s="72"/>
      <c r="N28" s="72"/>
      <c r="O28" s="124">
        <f t="shared" si="0"/>
        <v>0</v>
      </c>
      <c r="P28" s="101">
        <f t="shared" si="1"/>
        <v>0</v>
      </c>
      <c r="Q28" s="125"/>
      <c r="R28" s="72"/>
      <c r="S28" s="72"/>
      <c r="T28" s="72"/>
      <c r="U28" s="72"/>
      <c r="V28" s="72"/>
      <c r="W28" s="72"/>
      <c r="X28" s="124">
        <f t="shared" si="2"/>
        <v>0</v>
      </c>
      <c r="Y28" s="101">
        <f t="shared" si="3"/>
        <v>0</v>
      </c>
      <c r="Z28" s="49">
        <f t="shared" ref="Z28:Z49" si="52">H28+Q28</f>
        <v>0</v>
      </c>
      <c r="AA28" s="17">
        <f t="shared" ref="AA28:AA49" si="53">O28+X28</f>
        <v>0</v>
      </c>
      <c r="AB28" s="100">
        <f t="shared" si="6"/>
        <v>0</v>
      </c>
      <c r="AC28" s="49"/>
      <c r="AD28" s="124">
        <f>AA28+G28+F28</f>
        <v>0</v>
      </c>
      <c r="AE28" s="102">
        <f t="shared" si="8"/>
        <v>0</v>
      </c>
    </row>
    <row r="29" spans="1:31" ht="22.5">
      <c r="A29" s="765" t="str">
        <f>目录及填表说明!$D$3</f>
        <v>请填XX地区</v>
      </c>
      <c r="B29" s="765" t="str">
        <f>目录及填表说明!$D$4</f>
        <v>请填XX项目</v>
      </c>
      <c r="C29" s="1332"/>
      <c r="D29" s="19">
        <v>2</v>
      </c>
      <c r="E29" s="19" t="s">
        <v>238</v>
      </c>
      <c r="F29" s="935"/>
      <c r="G29" s="69"/>
      <c r="H29" s="123"/>
      <c r="I29" s="72"/>
      <c r="J29" s="72"/>
      <c r="K29" s="72"/>
      <c r="L29" s="72"/>
      <c r="M29" s="72"/>
      <c r="N29" s="72"/>
      <c r="O29" s="124">
        <f t="shared" si="0"/>
        <v>0</v>
      </c>
      <c r="P29" s="101">
        <f t="shared" si="1"/>
        <v>0</v>
      </c>
      <c r="Q29" s="125"/>
      <c r="R29" s="72"/>
      <c r="S29" s="72"/>
      <c r="T29" s="72"/>
      <c r="U29" s="72"/>
      <c r="V29" s="72"/>
      <c r="W29" s="72"/>
      <c r="X29" s="124">
        <f t="shared" si="2"/>
        <v>0</v>
      </c>
      <c r="Y29" s="101">
        <f t="shared" si="3"/>
        <v>0</v>
      </c>
      <c r="Z29" s="49">
        <f t="shared" si="52"/>
        <v>0</v>
      </c>
      <c r="AA29" s="17">
        <f t="shared" si="53"/>
        <v>0</v>
      </c>
      <c r="AB29" s="100">
        <f t="shared" si="6"/>
        <v>0</v>
      </c>
      <c r="AC29" s="49"/>
      <c r="AD29" s="124">
        <f t="shared" ref="AD29:AD48" si="54">AA29+G29+F29</f>
        <v>0</v>
      </c>
      <c r="AE29" s="102">
        <f t="shared" si="8"/>
        <v>0</v>
      </c>
    </row>
    <row r="30" spans="1:31" ht="22.5">
      <c r="A30" s="765" t="str">
        <f>目录及填表说明!$D$3</f>
        <v>请填XX地区</v>
      </c>
      <c r="B30" s="765" t="str">
        <f>目录及填表说明!$D$4</f>
        <v>请填XX项目</v>
      </c>
      <c r="C30" s="1332"/>
      <c r="D30" s="19">
        <v>3</v>
      </c>
      <c r="E30" s="19" t="s">
        <v>239</v>
      </c>
      <c r="F30" s="935"/>
      <c r="G30" s="69"/>
      <c r="H30" s="123"/>
      <c r="I30" s="72"/>
      <c r="J30" s="72"/>
      <c r="K30" s="72"/>
      <c r="L30" s="72"/>
      <c r="M30" s="72"/>
      <c r="N30" s="72"/>
      <c r="O30" s="124">
        <f t="shared" si="0"/>
        <v>0</v>
      </c>
      <c r="P30" s="101">
        <f t="shared" si="1"/>
        <v>0</v>
      </c>
      <c r="Q30" s="125"/>
      <c r="R30" s="72"/>
      <c r="S30" s="72"/>
      <c r="T30" s="72"/>
      <c r="U30" s="72"/>
      <c r="V30" s="72"/>
      <c r="W30" s="72"/>
      <c r="X30" s="124">
        <f t="shared" si="2"/>
        <v>0</v>
      </c>
      <c r="Y30" s="101">
        <f t="shared" si="3"/>
        <v>0</v>
      </c>
      <c r="Z30" s="49">
        <f t="shared" si="52"/>
        <v>0</v>
      </c>
      <c r="AA30" s="17">
        <f t="shared" si="53"/>
        <v>0</v>
      </c>
      <c r="AB30" s="100">
        <f t="shared" si="6"/>
        <v>0</v>
      </c>
      <c r="AC30" s="49"/>
      <c r="AD30" s="124">
        <f t="shared" si="54"/>
        <v>0</v>
      </c>
      <c r="AE30" s="102">
        <f t="shared" si="8"/>
        <v>0</v>
      </c>
    </row>
    <row r="31" spans="1:31" ht="22.5">
      <c r="A31" s="765" t="str">
        <f>目录及填表说明!$D$3</f>
        <v>请填XX地区</v>
      </c>
      <c r="B31" s="765" t="str">
        <f>目录及填表说明!$D$4</f>
        <v>请填XX项目</v>
      </c>
      <c r="C31" s="1332"/>
      <c r="D31" s="19">
        <v>4</v>
      </c>
      <c r="E31" s="19" t="s">
        <v>240</v>
      </c>
      <c r="F31" s="935"/>
      <c r="G31" s="69"/>
      <c r="H31" s="123"/>
      <c r="I31" s="72"/>
      <c r="J31" s="72"/>
      <c r="K31" s="72"/>
      <c r="L31" s="72"/>
      <c r="M31" s="72"/>
      <c r="N31" s="72"/>
      <c r="O31" s="124">
        <f t="shared" si="0"/>
        <v>0</v>
      </c>
      <c r="P31" s="101">
        <f t="shared" si="1"/>
        <v>0</v>
      </c>
      <c r="Q31" s="125"/>
      <c r="R31" s="72"/>
      <c r="S31" s="72"/>
      <c r="T31" s="72"/>
      <c r="U31" s="72"/>
      <c r="V31" s="72"/>
      <c r="W31" s="72"/>
      <c r="X31" s="124">
        <f t="shared" si="2"/>
        <v>0</v>
      </c>
      <c r="Y31" s="101">
        <f t="shared" si="3"/>
        <v>0</v>
      </c>
      <c r="Z31" s="49">
        <f t="shared" si="52"/>
        <v>0</v>
      </c>
      <c r="AA31" s="17">
        <f t="shared" si="53"/>
        <v>0</v>
      </c>
      <c r="AB31" s="100">
        <f t="shared" si="6"/>
        <v>0</v>
      </c>
      <c r="AC31" s="49"/>
      <c r="AD31" s="124">
        <f t="shared" si="54"/>
        <v>0</v>
      </c>
      <c r="AE31" s="102">
        <f t="shared" si="8"/>
        <v>0</v>
      </c>
    </row>
    <row r="32" spans="1:31" ht="22.5">
      <c r="A32" s="765" t="str">
        <f>目录及填表说明!$D$3</f>
        <v>请填XX地区</v>
      </c>
      <c r="B32" s="765" t="str">
        <f>目录及填表说明!$D$4</f>
        <v>请填XX项目</v>
      </c>
      <c r="C32" s="1332"/>
      <c r="D32" s="19">
        <v>5</v>
      </c>
      <c r="E32" s="19" t="s">
        <v>241</v>
      </c>
      <c r="F32" s="935"/>
      <c r="G32" s="69"/>
      <c r="H32" s="123"/>
      <c r="I32" s="72"/>
      <c r="J32" s="72"/>
      <c r="K32" s="72"/>
      <c r="L32" s="72"/>
      <c r="M32" s="72"/>
      <c r="N32" s="72"/>
      <c r="O32" s="124">
        <f t="shared" si="0"/>
        <v>0</v>
      </c>
      <c r="P32" s="101">
        <f t="shared" si="1"/>
        <v>0</v>
      </c>
      <c r="Q32" s="125"/>
      <c r="R32" s="72"/>
      <c r="S32" s="72"/>
      <c r="T32" s="72"/>
      <c r="U32" s="72"/>
      <c r="V32" s="72"/>
      <c r="W32" s="72"/>
      <c r="X32" s="124">
        <f t="shared" si="2"/>
        <v>0</v>
      </c>
      <c r="Y32" s="101">
        <f t="shared" si="3"/>
        <v>0</v>
      </c>
      <c r="Z32" s="49">
        <f t="shared" si="52"/>
        <v>0</v>
      </c>
      <c r="AA32" s="17">
        <f t="shared" si="53"/>
        <v>0</v>
      </c>
      <c r="AB32" s="100">
        <f t="shared" si="6"/>
        <v>0</v>
      </c>
      <c r="AC32" s="49"/>
      <c r="AD32" s="124">
        <f t="shared" si="54"/>
        <v>0</v>
      </c>
      <c r="AE32" s="102">
        <f t="shared" si="8"/>
        <v>0</v>
      </c>
    </row>
    <row r="33" spans="1:31" ht="22.5">
      <c r="A33" s="765" t="str">
        <f>目录及填表说明!$D$3</f>
        <v>请填XX地区</v>
      </c>
      <c r="B33" s="765" t="str">
        <f>目录及填表说明!$D$4</f>
        <v>请填XX项目</v>
      </c>
      <c r="C33" s="1332"/>
      <c r="D33" s="19">
        <v>6</v>
      </c>
      <c r="E33" s="19" t="s">
        <v>246</v>
      </c>
      <c r="F33" s="935"/>
      <c r="G33" s="69"/>
      <c r="H33" s="123"/>
      <c r="I33" s="72"/>
      <c r="J33" s="72"/>
      <c r="K33" s="72"/>
      <c r="L33" s="72"/>
      <c r="M33" s="72"/>
      <c r="N33" s="72"/>
      <c r="O33" s="124">
        <f t="shared" si="0"/>
        <v>0</v>
      </c>
      <c r="P33" s="101">
        <f t="shared" si="1"/>
        <v>0</v>
      </c>
      <c r="Q33" s="125"/>
      <c r="R33" s="72"/>
      <c r="S33" s="72"/>
      <c r="T33" s="72"/>
      <c r="U33" s="72"/>
      <c r="V33" s="72"/>
      <c r="W33" s="72"/>
      <c r="X33" s="124">
        <f t="shared" si="2"/>
        <v>0</v>
      </c>
      <c r="Y33" s="101">
        <f t="shared" si="3"/>
        <v>0</v>
      </c>
      <c r="Z33" s="49">
        <f t="shared" si="52"/>
        <v>0</v>
      </c>
      <c r="AA33" s="17">
        <f t="shared" si="53"/>
        <v>0</v>
      </c>
      <c r="AB33" s="100">
        <f t="shared" si="6"/>
        <v>0</v>
      </c>
      <c r="AC33" s="49"/>
      <c r="AD33" s="124">
        <f t="shared" si="54"/>
        <v>0</v>
      </c>
      <c r="AE33" s="102">
        <f t="shared" si="8"/>
        <v>0</v>
      </c>
    </row>
    <row r="34" spans="1:31" ht="22.5">
      <c r="A34" s="765" t="str">
        <f>目录及填表说明!$D$3</f>
        <v>请填XX地区</v>
      </c>
      <c r="B34" s="765" t="str">
        <f>目录及填表说明!$D$4</f>
        <v>请填XX项目</v>
      </c>
      <c r="C34" s="1332"/>
      <c r="D34" s="19">
        <v>7</v>
      </c>
      <c r="E34" s="19" t="s">
        <v>242</v>
      </c>
      <c r="F34" s="935"/>
      <c r="G34" s="69"/>
      <c r="H34" s="123"/>
      <c r="I34" s="72"/>
      <c r="J34" s="72"/>
      <c r="K34" s="72"/>
      <c r="L34" s="72"/>
      <c r="M34" s="72"/>
      <c r="N34" s="72"/>
      <c r="O34" s="124">
        <f t="shared" si="0"/>
        <v>0</v>
      </c>
      <c r="P34" s="101">
        <f t="shared" si="1"/>
        <v>0</v>
      </c>
      <c r="Q34" s="125"/>
      <c r="R34" s="72"/>
      <c r="S34" s="72"/>
      <c r="T34" s="72"/>
      <c r="U34" s="72"/>
      <c r="V34" s="72"/>
      <c r="W34" s="72"/>
      <c r="X34" s="124">
        <f t="shared" si="2"/>
        <v>0</v>
      </c>
      <c r="Y34" s="101">
        <f t="shared" si="3"/>
        <v>0</v>
      </c>
      <c r="Z34" s="49">
        <f t="shared" si="52"/>
        <v>0</v>
      </c>
      <c r="AA34" s="17">
        <f t="shared" si="53"/>
        <v>0</v>
      </c>
      <c r="AB34" s="100">
        <f t="shared" si="6"/>
        <v>0</v>
      </c>
      <c r="AC34" s="49"/>
      <c r="AD34" s="124">
        <f t="shared" si="54"/>
        <v>0</v>
      </c>
      <c r="AE34" s="102">
        <f t="shared" si="8"/>
        <v>0</v>
      </c>
    </row>
    <row r="35" spans="1:31" ht="22.5">
      <c r="A35" s="765" t="str">
        <f>目录及填表说明!$D$3</f>
        <v>请填XX地区</v>
      </c>
      <c r="B35" s="765" t="str">
        <f>目录及填表说明!$D$4</f>
        <v>请填XX项目</v>
      </c>
      <c r="C35" s="1332"/>
      <c r="D35" s="19">
        <v>8</v>
      </c>
      <c r="E35" s="19" t="s">
        <v>243</v>
      </c>
      <c r="F35" s="935"/>
      <c r="G35" s="69"/>
      <c r="H35" s="123"/>
      <c r="I35" s="72"/>
      <c r="J35" s="72"/>
      <c r="K35" s="72"/>
      <c r="L35" s="72"/>
      <c r="M35" s="72"/>
      <c r="N35" s="72"/>
      <c r="O35" s="124">
        <f t="shared" si="0"/>
        <v>0</v>
      </c>
      <c r="P35" s="101">
        <f t="shared" si="1"/>
        <v>0</v>
      </c>
      <c r="Q35" s="125"/>
      <c r="R35" s="72"/>
      <c r="S35" s="72"/>
      <c r="T35" s="72"/>
      <c r="U35" s="72"/>
      <c r="V35" s="72"/>
      <c r="W35" s="72"/>
      <c r="X35" s="124">
        <f t="shared" si="2"/>
        <v>0</v>
      </c>
      <c r="Y35" s="101">
        <f t="shared" si="3"/>
        <v>0</v>
      </c>
      <c r="Z35" s="49">
        <f t="shared" si="52"/>
        <v>0</v>
      </c>
      <c r="AA35" s="17">
        <f t="shared" si="53"/>
        <v>0</v>
      </c>
      <c r="AB35" s="100">
        <f t="shared" si="6"/>
        <v>0</v>
      </c>
      <c r="AC35" s="49"/>
      <c r="AD35" s="124">
        <f t="shared" si="54"/>
        <v>0</v>
      </c>
      <c r="AE35" s="102">
        <f t="shared" si="8"/>
        <v>0</v>
      </c>
    </row>
    <row r="36" spans="1:31" ht="22.5">
      <c r="A36" s="765" t="str">
        <f>目录及填表说明!$D$3</f>
        <v>请填XX地区</v>
      </c>
      <c r="B36" s="765" t="str">
        <f>目录及填表说明!$D$4</f>
        <v>请填XX项目</v>
      </c>
      <c r="C36" s="1332"/>
      <c r="D36" s="19">
        <v>9</v>
      </c>
      <c r="E36" s="19" t="s">
        <v>244</v>
      </c>
      <c r="F36" s="935"/>
      <c r="G36" s="69"/>
      <c r="H36" s="123"/>
      <c r="I36" s="72"/>
      <c r="J36" s="72"/>
      <c r="K36" s="72"/>
      <c r="L36" s="72"/>
      <c r="M36" s="72"/>
      <c r="N36" s="72"/>
      <c r="O36" s="124">
        <f t="shared" si="0"/>
        <v>0</v>
      </c>
      <c r="P36" s="101">
        <f t="shared" si="1"/>
        <v>0</v>
      </c>
      <c r="Q36" s="125"/>
      <c r="R36" s="72"/>
      <c r="S36" s="72"/>
      <c r="T36" s="72"/>
      <c r="U36" s="72"/>
      <c r="V36" s="72"/>
      <c r="W36" s="72"/>
      <c r="X36" s="124">
        <f t="shared" si="2"/>
        <v>0</v>
      </c>
      <c r="Y36" s="101">
        <f t="shared" si="3"/>
        <v>0</v>
      </c>
      <c r="Z36" s="49">
        <f t="shared" si="52"/>
        <v>0</v>
      </c>
      <c r="AA36" s="17">
        <f t="shared" si="53"/>
        <v>0</v>
      </c>
      <c r="AB36" s="100">
        <f t="shared" si="6"/>
        <v>0</v>
      </c>
      <c r="AC36" s="49"/>
      <c r="AD36" s="124">
        <f t="shared" si="54"/>
        <v>0</v>
      </c>
      <c r="AE36" s="102">
        <f t="shared" si="8"/>
        <v>0</v>
      </c>
    </row>
    <row r="37" spans="1:31" ht="22.5">
      <c r="A37" s="765" t="str">
        <f>目录及填表说明!$D$3</f>
        <v>请填XX地区</v>
      </c>
      <c r="B37" s="765" t="str">
        <f>目录及填表说明!$D$4</f>
        <v>请填XX项目</v>
      </c>
      <c r="C37" s="1332"/>
      <c r="D37" s="19">
        <v>10</v>
      </c>
      <c r="E37" s="19" t="s">
        <v>34</v>
      </c>
      <c r="F37" s="935"/>
      <c r="G37" s="69"/>
      <c r="H37" s="123"/>
      <c r="I37" s="72"/>
      <c r="J37" s="72"/>
      <c r="K37" s="72"/>
      <c r="L37" s="72"/>
      <c r="M37" s="72"/>
      <c r="N37" s="72"/>
      <c r="O37" s="124">
        <f t="shared" si="0"/>
        <v>0</v>
      </c>
      <c r="P37" s="101">
        <f t="shared" si="1"/>
        <v>0</v>
      </c>
      <c r="Q37" s="125"/>
      <c r="R37" s="72"/>
      <c r="S37" s="72"/>
      <c r="T37" s="72"/>
      <c r="U37" s="72"/>
      <c r="V37" s="72"/>
      <c r="W37" s="72"/>
      <c r="X37" s="124">
        <f t="shared" si="2"/>
        <v>0</v>
      </c>
      <c r="Y37" s="101">
        <f t="shared" si="3"/>
        <v>0</v>
      </c>
      <c r="Z37" s="49">
        <f t="shared" si="52"/>
        <v>0</v>
      </c>
      <c r="AA37" s="17">
        <f t="shared" si="53"/>
        <v>0</v>
      </c>
      <c r="AB37" s="100">
        <f t="shared" si="6"/>
        <v>0</v>
      </c>
      <c r="AC37" s="49"/>
      <c r="AD37" s="124">
        <f t="shared" si="54"/>
        <v>0</v>
      </c>
      <c r="AE37" s="102">
        <f t="shared" si="8"/>
        <v>0</v>
      </c>
    </row>
    <row r="38" spans="1:31" ht="22.5">
      <c r="A38" s="765" t="str">
        <f>目录及填表说明!$D$3</f>
        <v>请填XX地区</v>
      </c>
      <c r="B38" s="765" t="str">
        <f>目录及填表说明!$D$4</f>
        <v>请填XX项目</v>
      </c>
      <c r="C38" s="1332"/>
      <c r="D38" s="1336" t="s">
        <v>105</v>
      </c>
      <c r="E38" s="1336"/>
      <c r="F38" s="70">
        <f>SUM(F28:F37)</f>
        <v>0</v>
      </c>
      <c r="G38" s="70">
        <f>SUM(G28:G37)</f>
        <v>0</v>
      </c>
      <c r="H38" s="125">
        <f>SUM(H28:H37)</f>
        <v>0</v>
      </c>
      <c r="I38" s="71">
        <f>SUM(I28:I37)</f>
        <v>0</v>
      </c>
      <c r="J38" s="71">
        <f t="shared" ref="J38:AD38" si="55">SUM(J28:J37)</f>
        <v>0</v>
      </c>
      <c r="K38" s="71">
        <f t="shared" si="55"/>
        <v>0</v>
      </c>
      <c r="L38" s="71">
        <f t="shared" si="55"/>
        <v>0</v>
      </c>
      <c r="M38" s="71">
        <f t="shared" si="55"/>
        <v>0</v>
      </c>
      <c r="N38" s="71">
        <f t="shared" si="55"/>
        <v>0</v>
      </c>
      <c r="O38" s="124">
        <f t="shared" si="55"/>
        <v>0</v>
      </c>
      <c r="P38" s="101">
        <f t="shared" si="1"/>
        <v>0</v>
      </c>
      <c r="Q38" s="125">
        <f>SUM(Q28:Q37)</f>
        <v>0</v>
      </c>
      <c r="R38" s="71">
        <f t="shared" si="55"/>
        <v>0</v>
      </c>
      <c r="S38" s="71">
        <f t="shared" si="55"/>
        <v>0</v>
      </c>
      <c r="T38" s="71">
        <f t="shared" si="55"/>
        <v>0</v>
      </c>
      <c r="U38" s="71">
        <f t="shared" si="55"/>
        <v>0</v>
      </c>
      <c r="V38" s="71">
        <f t="shared" si="55"/>
        <v>0</v>
      </c>
      <c r="W38" s="71">
        <f t="shared" si="55"/>
        <v>0</v>
      </c>
      <c r="X38" s="124">
        <f t="shared" si="55"/>
        <v>0</v>
      </c>
      <c r="Y38" s="101">
        <f t="shared" si="3"/>
        <v>0</v>
      </c>
      <c r="Z38" s="125">
        <f t="shared" si="52"/>
        <v>0</v>
      </c>
      <c r="AA38" s="71">
        <f t="shared" si="53"/>
        <v>0</v>
      </c>
      <c r="AB38" s="100">
        <f t="shared" si="6"/>
        <v>0</v>
      </c>
      <c r="AC38" s="125">
        <f t="shared" si="55"/>
        <v>0</v>
      </c>
      <c r="AD38" s="124">
        <f t="shared" si="55"/>
        <v>0</v>
      </c>
      <c r="AE38" s="102">
        <f t="shared" si="8"/>
        <v>0</v>
      </c>
    </row>
    <row r="39" spans="1:31" ht="22.5">
      <c r="A39" s="765" t="str">
        <f>目录及填表说明!$D$3</f>
        <v>请填XX地区</v>
      </c>
      <c r="B39" s="765" t="str">
        <f>目录及填表说明!$D$4</f>
        <v>请填XX项目</v>
      </c>
      <c r="C39" s="1332" t="s">
        <v>247</v>
      </c>
      <c r="D39" s="19">
        <v>1</v>
      </c>
      <c r="E39" s="19" t="s">
        <v>237</v>
      </c>
      <c r="F39" s="935"/>
      <c r="G39" s="69"/>
      <c r="H39" s="123"/>
      <c r="I39" s="72"/>
      <c r="J39" s="72"/>
      <c r="K39" s="72"/>
      <c r="L39" s="72"/>
      <c r="M39" s="72"/>
      <c r="N39" s="72"/>
      <c r="O39" s="124">
        <f t="shared" si="0"/>
        <v>0</v>
      </c>
      <c r="P39" s="101">
        <f t="shared" si="1"/>
        <v>0</v>
      </c>
      <c r="Q39" s="125"/>
      <c r="R39" s="72"/>
      <c r="S39" s="72"/>
      <c r="T39" s="72"/>
      <c r="U39" s="72"/>
      <c r="V39" s="72"/>
      <c r="W39" s="72"/>
      <c r="X39" s="124">
        <f t="shared" si="2"/>
        <v>0</v>
      </c>
      <c r="Y39" s="101">
        <f t="shared" si="3"/>
        <v>0</v>
      </c>
      <c r="Z39" s="49">
        <f t="shared" si="52"/>
        <v>0</v>
      </c>
      <c r="AA39" s="17">
        <f t="shared" si="53"/>
        <v>0</v>
      </c>
      <c r="AB39" s="100">
        <f t="shared" si="6"/>
        <v>0</v>
      </c>
      <c r="AC39" s="49"/>
      <c r="AD39" s="124">
        <f t="shared" si="54"/>
        <v>0</v>
      </c>
      <c r="AE39" s="102">
        <f t="shared" si="8"/>
        <v>0</v>
      </c>
    </row>
    <row r="40" spans="1:31" ht="22.5">
      <c r="A40" s="765" t="str">
        <f>目录及填表说明!$D$3</f>
        <v>请填XX地区</v>
      </c>
      <c r="B40" s="765" t="str">
        <f>目录及填表说明!$D$4</f>
        <v>请填XX项目</v>
      </c>
      <c r="C40" s="1332"/>
      <c r="D40" s="19">
        <v>2</v>
      </c>
      <c r="E40" s="19" t="s">
        <v>238</v>
      </c>
      <c r="F40" s="935"/>
      <c r="G40" s="69"/>
      <c r="H40" s="123"/>
      <c r="I40" s="72"/>
      <c r="J40" s="72"/>
      <c r="K40" s="72"/>
      <c r="L40" s="72"/>
      <c r="M40" s="72"/>
      <c r="N40" s="72"/>
      <c r="O40" s="124">
        <f t="shared" si="0"/>
        <v>0</v>
      </c>
      <c r="P40" s="101">
        <f t="shared" si="1"/>
        <v>0</v>
      </c>
      <c r="Q40" s="125"/>
      <c r="R40" s="72"/>
      <c r="S40" s="72"/>
      <c r="T40" s="72"/>
      <c r="U40" s="72"/>
      <c r="V40" s="72"/>
      <c r="W40" s="72"/>
      <c r="X40" s="124">
        <f t="shared" si="2"/>
        <v>0</v>
      </c>
      <c r="Y40" s="101">
        <f t="shared" si="3"/>
        <v>0</v>
      </c>
      <c r="Z40" s="49">
        <f t="shared" si="52"/>
        <v>0</v>
      </c>
      <c r="AA40" s="17">
        <f t="shared" si="53"/>
        <v>0</v>
      </c>
      <c r="AB40" s="100">
        <f t="shared" si="6"/>
        <v>0</v>
      </c>
      <c r="AC40" s="49"/>
      <c r="AD40" s="124">
        <f t="shared" si="54"/>
        <v>0</v>
      </c>
      <c r="AE40" s="102">
        <f t="shared" si="8"/>
        <v>0</v>
      </c>
    </row>
    <row r="41" spans="1:31" ht="22.5">
      <c r="A41" s="765" t="str">
        <f>目录及填表说明!$D$3</f>
        <v>请填XX地区</v>
      </c>
      <c r="B41" s="765" t="str">
        <f>目录及填表说明!$D$4</f>
        <v>请填XX项目</v>
      </c>
      <c r="C41" s="1332"/>
      <c r="D41" s="19">
        <v>3</v>
      </c>
      <c r="E41" s="19" t="s">
        <v>239</v>
      </c>
      <c r="F41" s="935"/>
      <c r="G41" s="69"/>
      <c r="H41" s="123"/>
      <c r="I41" s="72"/>
      <c r="J41" s="72"/>
      <c r="K41" s="72"/>
      <c r="L41" s="72"/>
      <c r="M41" s="72"/>
      <c r="N41" s="72"/>
      <c r="O41" s="124">
        <f t="shared" si="0"/>
        <v>0</v>
      </c>
      <c r="P41" s="101">
        <f t="shared" si="1"/>
        <v>0</v>
      </c>
      <c r="Q41" s="125"/>
      <c r="R41" s="72"/>
      <c r="S41" s="72"/>
      <c r="T41" s="72"/>
      <c r="U41" s="72"/>
      <c r="V41" s="72"/>
      <c r="W41" s="72"/>
      <c r="X41" s="124">
        <f t="shared" si="2"/>
        <v>0</v>
      </c>
      <c r="Y41" s="101">
        <f t="shared" si="3"/>
        <v>0</v>
      </c>
      <c r="Z41" s="49">
        <f t="shared" si="52"/>
        <v>0</v>
      </c>
      <c r="AA41" s="17">
        <f t="shared" si="53"/>
        <v>0</v>
      </c>
      <c r="AB41" s="100">
        <f t="shared" si="6"/>
        <v>0</v>
      </c>
      <c r="AC41" s="49"/>
      <c r="AD41" s="124">
        <f t="shared" si="54"/>
        <v>0</v>
      </c>
      <c r="AE41" s="102">
        <f t="shared" si="8"/>
        <v>0</v>
      </c>
    </row>
    <row r="42" spans="1:31" ht="22.5">
      <c r="A42" s="765" t="str">
        <f>目录及填表说明!$D$3</f>
        <v>请填XX地区</v>
      </c>
      <c r="B42" s="765" t="str">
        <f>目录及填表说明!$D$4</f>
        <v>请填XX项目</v>
      </c>
      <c r="C42" s="1332"/>
      <c r="D42" s="19">
        <v>4</v>
      </c>
      <c r="E42" s="19" t="s">
        <v>240</v>
      </c>
      <c r="F42" s="935"/>
      <c r="G42" s="69"/>
      <c r="H42" s="123"/>
      <c r="I42" s="72"/>
      <c r="J42" s="72"/>
      <c r="K42" s="72"/>
      <c r="L42" s="72"/>
      <c r="M42" s="72"/>
      <c r="N42" s="72"/>
      <c r="O42" s="124">
        <f t="shared" si="0"/>
        <v>0</v>
      </c>
      <c r="P42" s="101">
        <f t="shared" si="1"/>
        <v>0</v>
      </c>
      <c r="Q42" s="125"/>
      <c r="R42" s="72"/>
      <c r="S42" s="72"/>
      <c r="T42" s="72"/>
      <c r="U42" s="72"/>
      <c r="V42" s="72"/>
      <c r="W42" s="72"/>
      <c r="X42" s="124">
        <f t="shared" si="2"/>
        <v>0</v>
      </c>
      <c r="Y42" s="101">
        <f t="shared" si="3"/>
        <v>0</v>
      </c>
      <c r="Z42" s="49">
        <f t="shared" si="52"/>
        <v>0</v>
      </c>
      <c r="AA42" s="17">
        <f t="shared" si="53"/>
        <v>0</v>
      </c>
      <c r="AB42" s="100">
        <f t="shared" si="6"/>
        <v>0</v>
      </c>
      <c r="AC42" s="49"/>
      <c r="AD42" s="124">
        <f t="shared" si="54"/>
        <v>0</v>
      </c>
      <c r="AE42" s="102">
        <f t="shared" si="8"/>
        <v>0</v>
      </c>
    </row>
    <row r="43" spans="1:31" ht="22.5">
      <c r="A43" s="765" t="str">
        <f>目录及填表说明!$D$3</f>
        <v>请填XX地区</v>
      </c>
      <c r="B43" s="765" t="str">
        <f>目录及填表说明!$D$4</f>
        <v>请填XX项目</v>
      </c>
      <c r="C43" s="1332"/>
      <c r="D43" s="19">
        <v>5</v>
      </c>
      <c r="E43" s="19" t="s">
        <v>241</v>
      </c>
      <c r="F43" s="935"/>
      <c r="G43" s="69"/>
      <c r="H43" s="123"/>
      <c r="I43" s="72"/>
      <c r="J43" s="72"/>
      <c r="K43" s="72"/>
      <c r="L43" s="72"/>
      <c r="M43" s="72"/>
      <c r="N43" s="72"/>
      <c r="O43" s="124">
        <f t="shared" si="0"/>
        <v>0</v>
      </c>
      <c r="P43" s="101">
        <f t="shared" si="1"/>
        <v>0</v>
      </c>
      <c r="Q43" s="125"/>
      <c r="R43" s="72"/>
      <c r="S43" s="72"/>
      <c r="T43" s="72"/>
      <c r="U43" s="72"/>
      <c r="V43" s="72"/>
      <c r="W43" s="72"/>
      <c r="X43" s="124">
        <f t="shared" si="2"/>
        <v>0</v>
      </c>
      <c r="Y43" s="101">
        <f t="shared" si="3"/>
        <v>0</v>
      </c>
      <c r="Z43" s="49">
        <f t="shared" si="52"/>
        <v>0</v>
      </c>
      <c r="AA43" s="17">
        <f t="shared" si="53"/>
        <v>0</v>
      </c>
      <c r="AB43" s="100">
        <f t="shared" si="6"/>
        <v>0</v>
      </c>
      <c r="AC43" s="49"/>
      <c r="AD43" s="124">
        <f t="shared" si="54"/>
        <v>0</v>
      </c>
      <c r="AE43" s="102">
        <f t="shared" si="8"/>
        <v>0</v>
      </c>
    </row>
    <row r="44" spans="1:31" ht="22.5">
      <c r="A44" s="765" t="str">
        <f>目录及填表说明!$D$3</f>
        <v>请填XX地区</v>
      </c>
      <c r="B44" s="765" t="str">
        <f>目录及填表说明!$D$4</f>
        <v>请填XX项目</v>
      </c>
      <c r="C44" s="1332"/>
      <c r="D44" s="19">
        <v>6</v>
      </c>
      <c r="E44" s="19" t="s">
        <v>246</v>
      </c>
      <c r="F44" s="935"/>
      <c r="G44" s="69"/>
      <c r="H44" s="123"/>
      <c r="I44" s="72"/>
      <c r="J44" s="72"/>
      <c r="K44" s="72"/>
      <c r="L44" s="72"/>
      <c r="M44" s="72"/>
      <c r="N44" s="72"/>
      <c r="O44" s="124">
        <f t="shared" si="0"/>
        <v>0</v>
      </c>
      <c r="P44" s="101">
        <f t="shared" si="1"/>
        <v>0</v>
      </c>
      <c r="Q44" s="125"/>
      <c r="R44" s="72"/>
      <c r="S44" s="72"/>
      <c r="T44" s="72"/>
      <c r="U44" s="72"/>
      <c r="V44" s="72"/>
      <c r="W44" s="72"/>
      <c r="X44" s="124">
        <f t="shared" si="2"/>
        <v>0</v>
      </c>
      <c r="Y44" s="101">
        <f t="shared" si="3"/>
        <v>0</v>
      </c>
      <c r="Z44" s="49">
        <f t="shared" si="52"/>
        <v>0</v>
      </c>
      <c r="AA44" s="17">
        <f t="shared" si="53"/>
        <v>0</v>
      </c>
      <c r="AB44" s="100">
        <f t="shared" si="6"/>
        <v>0</v>
      </c>
      <c r="AC44" s="49"/>
      <c r="AD44" s="124">
        <f t="shared" si="54"/>
        <v>0</v>
      </c>
      <c r="AE44" s="102">
        <f t="shared" si="8"/>
        <v>0</v>
      </c>
    </row>
    <row r="45" spans="1:31" ht="22.5">
      <c r="A45" s="765" t="str">
        <f>目录及填表说明!$D$3</f>
        <v>请填XX地区</v>
      </c>
      <c r="B45" s="765" t="str">
        <f>目录及填表说明!$D$4</f>
        <v>请填XX项目</v>
      </c>
      <c r="C45" s="1332"/>
      <c r="D45" s="19">
        <v>7</v>
      </c>
      <c r="E45" s="19" t="s">
        <v>242</v>
      </c>
      <c r="F45" s="935"/>
      <c r="G45" s="69"/>
      <c r="H45" s="123"/>
      <c r="I45" s="72"/>
      <c r="J45" s="72"/>
      <c r="K45" s="72"/>
      <c r="L45" s="72"/>
      <c r="M45" s="72"/>
      <c r="N45" s="72"/>
      <c r="O45" s="124">
        <f t="shared" si="0"/>
        <v>0</v>
      </c>
      <c r="P45" s="101">
        <f t="shared" si="1"/>
        <v>0</v>
      </c>
      <c r="Q45" s="125"/>
      <c r="R45" s="72"/>
      <c r="S45" s="72"/>
      <c r="T45" s="72"/>
      <c r="U45" s="72"/>
      <c r="V45" s="72"/>
      <c r="W45" s="72"/>
      <c r="X45" s="124">
        <f t="shared" si="2"/>
        <v>0</v>
      </c>
      <c r="Y45" s="101">
        <f t="shared" si="3"/>
        <v>0</v>
      </c>
      <c r="Z45" s="49">
        <f t="shared" si="52"/>
        <v>0</v>
      </c>
      <c r="AA45" s="17">
        <f t="shared" si="53"/>
        <v>0</v>
      </c>
      <c r="AB45" s="100">
        <f t="shared" si="6"/>
        <v>0</v>
      </c>
      <c r="AC45" s="49"/>
      <c r="AD45" s="124">
        <f t="shared" si="54"/>
        <v>0</v>
      </c>
      <c r="AE45" s="102">
        <f t="shared" si="8"/>
        <v>0</v>
      </c>
    </row>
    <row r="46" spans="1:31" ht="22.5">
      <c r="A46" s="765" t="str">
        <f>目录及填表说明!$D$3</f>
        <v>请填XX地区</v>
      </c>
      <c r="B46" s="765" t="str">
        <f>目录及填表说明!$D$4</f>
        <v>请填XX项目</v>
      </c>
      <c r="C46" s="1332"/>
      <c r="D46" s="19">
        <v>8</v>
      </c>
      <c r="E46" s="19" t="s">
        <v>243</v>
      </c>
      <c r="F46" s="935"/>
      <c r="G46" s="69"/>
      <c r="H46" s="123"/>
      <c r="I46" s="72"/>
      <c r="J46" s="72"/>
      <c r="K46" s="72"/>
      <c r="L46" s="72"/>
      <c r="M46" s="72"/>
      <c r="N46" s="72"/>
      <c r="O46" s="124">
        <f t="shared" si="0"/>
        <v>0</v>
      </c>
      <c r="P46" s="101">
        <f t="shared" si="1"/>
        <v>0</v>
      </c>
      <c r="Q46" s="125"/>
      <c r="R46" s="72"/>
      <c r="S46" s="72"/>
      <c r="T46" s="72"/>
      <c r="U46" s="72"/>
      <c r="V46" s="72"/>
      <c r="W46" s="72"/>
      <c r="X46" s="124">
        <f t="shared" si="2"/>
        <v>0</v>
      </c>
      <c r="Y46" s="101">
        <f t="shared" si="3"/>
        <v>0</v>
      </c>
      <c r="Z46" s="49">
        <f t="shared" si="52"/>
        <v>0</v>
      </c>
      <c r="AA46" s="17">
        <f t="shared" si="53"/>
        <v>0</v>
      </c>
      <c r="AB46" s="100">
        <f t="shared" si="6"/>
        <v>0</v>
      </c>
      <c r="AC46" s="49"/>
      <c r="AD46" s="124">
        <f t="shared" si="54"/>
        <v>0</v>
      </c>
      <c r="AE46" s="102">
        <f t="shared" si="8"/>
        <v>0</v>
      </c>
    </row>
    <row r="47" spans="1:31" ht="22.5">
      <c r="A47" s="765" t="str">
        <f>目录及填表说明!$D$3</f>
        <v>请填XX地区</v>
      </c>
      <c r="B47" s="765" t="str">
        <f>目录及填表说明!$D$4</f>
        <v>请填XX项目</v>
      </c>
      <c r="C47" s="1332"/>
      <c r="D47" s="19">
        <v>9</v>
      </c>
      <c r="E47" s="19" t="s">
        <v>244</v>
      </c>
      <c r="F47" s="935"/>
      <c r="G47" s="69"/>
      <c r="H47" s="123"/>
      <c r="I47" s="72"/>
      <c r="J47" s="72"/>
      <c r="K47" s="72"/>
      <c r="L47" s="72"/>
      <c r="M47" s="72"/>
      <c r="N47" s="72"/>
      <c r="O47" s="124">
        <f t="shared" si="0"/>
        <v>0</v>
      </c>
      <c r="P47" s="101">
        <f t="shared" si="1"/>
        <v>0</v>
      </c>
      <c r="Q47" s="125"/>
      <c r="R47" s="72"/>
      <c r="S47" s="72"/>
      <c r="T47" s="72"/>
      <c r="U47" s="72"/>
      <c r="V47" s="72"/>
      <c r="W47" s="72"/>
      <c r="X47" s="124">
        <f t="shared" si="2"/>
        <v>0</v>
      </c>
      <c r="Y47" s="101">
        <f t="shared" si="3"/>
        <v>0</v>
      </c>
      <c r="Z47" s="49">
        <f t="shared" si="52"/>
        <v>0</v>
      </c>
      <c r="AA47" s="17">
        <f t="shared" si="53"/>
        <v>0</v>
      </c>
      <c r="AB47" s="100">
        <f t="shared" si="6"/>
        <v>0</v>
      </c>
      <c r="AC47" s="49"/>
      <c r="AD47" s="124">
        <f t="shared" si="54"/>
        <v>0</v>
      </c>
      <c r="AE47" s="102">
        <f t="shared" si="8"/>
        <v>0</v>
      </c>
    </row>
    <row r="48" spans="1:31" ht="22.5">
      <c r="A48" s="765" t="str">
        <f>目录及填表说明!$D$3</f>
        <v>请填XX地区</v>
      </c>
      <c r="B48" s="765" t="str">
        <f>目录及填表说明!$D$4</f>
        <v>请填XX项目</v>
      </c>
      <c r="C48" s="1332"/>
      <c r="D48" s="19">
        <v>10</v>
      </c>
      <c r="E48" s="19" t="s">
        <v>34</v>
      </c>
      <c r="F48" s="935"/>
      <c r="G48" s="69"/>
      <c r="H48" s="123"/>
      <c r="I48" s="72"/>
      <c r="J48" s="72"/>
      <c r="K48" s="72"/>
      <c r="L48" s="72"/>
      <c r="M48" s="72"/>
      <c r="N48" s="72"/>
      <c r="O48" s="124">
        <f t="shared" si="0"/>
        <v>0</v>
      </c>
      <c r="P48" s="101">
        <f t="shared" si="1"/>
        <v>0</v>
      </c>
      <c r="Q48" s="125"/>
      <c r="R48" s="72"/>
      <c r="S48" s="72"/>
      <c r="T48" s="72"/>
      <c r="U48" s="72"/>
      <c r="V48" s="72"/>
      <c r="W48" s="72"/>
      <c r="X48" s="124">
        <f t="shared" si="2"/>
        <v>0</v>
      </c>
      <c r="Y48" s="101">
        <f t="shared" si="3"/>
        <v>0</v>
      </c>
      <c r="Z48" s="49">
        <f t="shared" si="52"/>
        <v>0</v>
      </c>
      <c r="AA48" s="17">
        <f t="shared" si="53"/>
        <v>0</v>
      </c>
      <c r="AB48" s="100">
        <f t="shared" si="6"/>
        <v>0</v>
      </c>
      <c r="AC48" s="49"/>
      <c r="AD48" s="124">
        <f t="shared" si="54"/>
        <v>0</v>
      </c>
      <c r="AE48" s="102">
        <f t="shared" si="8"/>
        <v>0</v>
      </c>
    </row>
    <row r="49" spans="1:31" ht="23.25" thickBot="1">
      <c r="A49" s="765" t="str">
        <f>目录及填表说明!$D$3</f>
        <v>请填XX地区</v>
      </c>
      <c r="B49" s="765" t="str">
        <f>目录及填表说明!$D$4</f>
        <v>请填XX项目</v>
      </c>
      <c r="C49" s="1333"/>
      <c r="D49" s="1334" t="s">
        <v>105</v>
      </c>
      <c r="E49" s="1334"/>
      <c r="F49" s="98">
        <f>SUM(F39:F48)</f>
        <v>0</v>
      </c>
      <c r="G49" s="98">
        <f>SUM(G39:G48)</f>
        <v>0</v>
      </c>
      <c r="H49" s="144">
        <f>SUM(H39:H48)</f>
        <v>0</v>
      </c>
      <c r="I49" s="99">
        <f>SUM(I39:I48)</f>
        <v>0</v>
      </c>
      <c r="J49" s="99">
        <f t="shared" ref="J49:AD49" si="56">SUM(J39:J48)</f>
        <v>0</v>
      </c>
      <c r="K49" s="99">
        <f t="shared" si="56"/>
        <v>0</v>
      </c>
      <c r="L49" s="99">
        <f t="shared" si="56"/>
        <v>0</v>
      </c>
      <c r="M49" s="99">
        <f t="shared" si="56"/>
        <v>0</v>
      </c>
      <c r="N49" s="99">
        <f t="shared" si="56"/>
        <v>0</v>
      </c>
      <c r="O49" s="140">
        <f t="shared" si="56"/>
        <v>0</v>
      </c>
      <c r="P49" s="145">
        <f>IF(H49=0,IF(O49&gt;0,100%,IF(O49&lt;0,-100%,0)),IF(H49&lt;0,IF(O49&gt;0,100%,-O49/H49),O49/H49))</f>
        <v>0</v>
      </c>
      <c r="Q49" s="144">
        <f>SUM(Q39:Q48)</f>
        <v>0</v>
      </c>
      <c r="R49" s="99">
        <f t="shared" si="56"/>
        <v>0</v>
      </c>
      <c r="S49" s="99">
        <f t="shared" si="56"/>
        <v>0</v>
      </c>
      <c r="T49" s="99">
        <f t="shared" si="56"/>
        <v>0</v>
      </c>
      <c r="U49" s="99">
        <f t="shared" si="56"/>
        <v>0</v>
      </c>
      <c r="V49" s="99">
        <f t="shared" si="56"/>
        <v>0</v>
      </c>
      <c r="W49" s="99">
        <f t="shared" si="56"/>
        <v>0</v>
      </c>
      <c r="X49" s="140">
        <f t="shared" si="56"/>
        <v>0</v>
      </c>
      <c r="Y49" s="145">
        <f>IF(Q49=0,IF(X49&gt;0,100%,IF(X49&lt;0,-100%,0)),IF(Q49&lt;0,IF(X49&gt;0,100%,-X49/Q49),X49/Q49))</f>
        <v>0</v>
      </c>
      <c r="Z49" s="144">
        <f t="shared" si="52"/>
        <v>0</v>
      </c>
      <c r="AA49" s="99">
        <f t="shared" si="53"/>
        <v>0</v>
      </c>
      <c r="AB49" s="147">
        <f>IF(Z49=0,IF(AA49&gt;0,100%,IF(AA49&lt;0,-100%,0)),IF(Z49&lt;0,IF(AA49&gt;0,100%,-AA49/Z49),AA49/Z49))</f>
        <v>0</v>
      </c>
      <c r="AC49" s="144">
        <f t="shared" si="56"/>
        <v>0</v>
      </c>
      <c r="AD49" s="140">
        <f t="shared" si="56"/>
        <v>0</v>
      </c>
      <c r="AE49" s="146">
        <f>IF(AC49=0,IF(AD49&gt;0,100%,IF(AD49&lt;0,-100%,0)),IF(AC49&lt;0,IF(AD49&gt;0,100%,-AD49/AC49),AD49/AC49))</f>
        <v>0</v>
      </c>
    </row>
    <row r="50" spans="1:31" ht="15.75" thickTop="1"/>
  </sheetData>
  <mergeCells count="17">
    <mergeCell ref="C39:C49"/>
    <mergeCell ref="D49:E49"/>
    <mergeCell ref="C6:C16"/>
    <mergeCell ref="D16:E16"/>
    <mergeCell ref="C17:C27"/>
    <mergeCell ref="D27:E27"/>
    <mergeCell ref="C28:C38"/>
    <mergeCell ref="D38:E38"/>
    <mergeCell ref="A1:B5"/>
    <mergeCell ref="C3:AE3"/>
    <mergeCell ref="C4:E5"/>
    <mergeCell ref="G4:G5"/>
    <mergeCell ref="H4:P4"/>
    <mergeCell ref="Q4:Y4"/>
    <mergeCell ref="Z4:AB4"/>
    <mergeCell ref="AC4:AE4"/>
    <mergeCell ref="F4:F5"/>
  </mergeCells>
  <phoneticPr fontId="2"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37"/>
  <sheetViews>
    <sheetView workbookViewId="0">
      <pane xSplit="4" ySplit="5" topLeftCell="W130" activePane="bottomRight" state="frozen"/>
      <selection pane="topRight" activeCell="E1" sqref="E1"/>
      <selection pane="bottomLeft" activeCell="A6" sqref="A6"/>
      <selection pane="bottomRight" activeCell="AX100" sqref="AX100"/>
    </sheetView>
  </sheetViews>
  <sheetFormatPr defaultRowHeight="15" outlineLevelCol="1"/>
  <cols>
    <col min="1" max="2" width="5.5" style="767" hidden="1" customWidth="1"/>
    <col min="3" max="3" width="11.75" style="211" bestFit="1" customWidth="1"/>
    <col min="4" max="4" width="26.125" style="78" customWidth="1"/>
    <col min="5" max="5" width="11" style="78" customWidth="1"/>
    <col min="6" max="6" width="14.5" style="8" customWidth="1"/>
    <col min="7" max="16" width="9" style="8" customWidth="1"/>
    <col min="17" max="17" width="9" style="48" customWidth="1"/>
    <col min="18" max="19" width="9" style="8" customWidth="1"/>
    <col min="20" max="22" width="9" style="8" customWidth="1" outlineLevel="1"/>
    <col min="23" max="29" width="9.125" style="8" customWidth="1" outlineLevel="1"/>
    <col min="30" max="30" width="9.125" style="48" customWidth="1" outlineLevel="1"/>
    <col min="31" max="31" width="9.125" style="8" customWidth="1" outlineLevel="1"/>
    <col min="32" max="32" width="9" style="8" customWidth="1" outlineLevel="1"/>
    <col min="33" max="36" width="9.125" style="8" customWidth="1" outlineLevel="1"/>
    <col min="37" max="37" width="9.125" style="48" customWidth="1" outlineLevel="1"/>
    <col min="38" max="38" width="9.125" style="8" customWidth="1" outlineLevel="1"/>
    <col min="39" max="39" width="9" style="8" customWidth="1" outlineLevel="1"/>
    <col min="40" max="40" width="9" style="8"/>
    <col min="41" max="41" width="11.75" style="8" customWidth="1"/>
    <col min="42" max="42" width="11.625" style="48" bestFit="1" customWidth="1"/>
    <col min="43" max="43" width="9.125" style="8" bestFit="1" customWidth="1"/>
    <col min="44" max="16384" width="9" style="8"/>
  </cols>
  <sheetData>
    <row r="1" spans="1:44">
      <c r="A1" s="1342" t="s">
        <v>730</v>
      </c>
      <c r="B1" s="1342"/>
    </row>
    <row r="2" spans="1:44" s="18" customFormat="1" ht="27" customHeight="1">
      <c r="A2" s="1342"/>
      <c r="B2" s="1342"/>
      <c r="C2" s="1344" t="s">
        <v>521</v>
      </c>
      <c r="D2" s="1345"/>
      <c r="E2" s="1346"/>
      <c r="F2" s="1345"/>
      <c r="G2" s="1345"/>
      <c r="H2" s="1345"/>
      <c r="I2" s="1345"/>
      <c r="J2" s="1345"/>
      <c r="K2" s="1345"/>
      <c r="L2" s="1345"/>
      <c r="M2" s="1345"/>
      <c r="N2" s="1345"/>
      <c r="O2" s="1345"/>
      <c r="P2" s="1345"/>
      <c r="Q2" s="1345"/>
      <c r="R2" s="1345"/>
      <c r="S2" s="1345"/>
      <c r="T2" s="1345"/>
      <c r="U2" s="1345"/>
      <c r="V2" s="1345"/>
      <c r="W2" s="1345"/>
      <c r="X2" s="1345"/>
      <c r="Y2" s="1345"/>
      <c r="Z2" s="1345"/>
      <c r="AA2" s="1345"/>
      <c r="AB2" s="1345"/>
      <c r="AC2" s="1345"/>
      <c r="AD2" s="1345"/>
      <c r="AE2" s="1345"/>
      <c r="AF2" s="1345"/>
      <c r="AG2" s="1345"/>
      <c r="AH2" s="1345"/>
      <c r="AI2" s="1345"/>
      <c r="AJ2" s="1345"/>
      <c r="AK2" s="1345"/>
      <c r="AL2" s="1345"/>
      <c r="AM2" s="1345"/>
      <c r="AN2" s="1345"/>
      <c r="AO2" s="1345"/>
      <c r="AP2" s="1345"/>
      <c r="AQ2" s="1345"/>
      <c r="AR2" s="1347"/>
    </row>
    <row r="3" spans="1:44" s="18" customFormat="1" ht="14.25" customHeight="1">
      <c r="A3" s="1342"/>
      <c r="B3" s="1342"/>
      <c r="C3" s="1338" t="s">
        <v>522</v>
      </c>
      <c r="D3" s="1340" t="s">
        <v>523</v>
      </c>
      <c r="E3" s="1322" t="s">
        <v>739</v>
      </c>
      <c r="F3" s="1318" t="s">
        <v>738</v>
      </c>
      <c r="G3" s="1348" t="s">
        <v>446</v>
      </c>
      <c r="H3" s="1349"/>
      <c r="I3" s="1349"/>
      <c r="J3" s="1349"/>
      <c r="K3" s="1349"/>
      <c r="L3" s="1349"/>
      <c r="M3" s="1349"/>
      <c r="N3" s="1349"/>
      <c r="O3" s="1349"/>
      <c r="P3" s="1349"/>
      <c r="Q3" s="1349"/>
      <c r="R3" s="1349"/>
      <c r="S3" s="1350"/>
      <c r="T3" s="1348" t="s">
        <v>447</v>
      </c>
      <c r="U3" s="1349"/>
      <c r="V3" s="1349"/>
      <c r="W3" s="1349"/>
      <c r="X3" s="1349"/>
      <c r="Y3" s="1349"/>
      <c r="Z3" s="1349"/>
      <c r="AA3" s="1349"/>
      <c r="AB3" s="1349"/>
      <c r="AC3" s="1349"/>
      <c r="AD3" s="1349"/>
      <c r="AE3" s="1349"/>
      <c r="AF3" s="1350"/>
      <c r="AG3" s="1348" t="s">
        <v>448</v>
      </c>
      <c r="AH3" s="1349"/>
      <c r="AI3" s="1349"/>
      <c r="AJ3" s="1349"/>
      <c r="AK3" s="1349"/>
      <c r="AL3" s="1349"/>
      <c r="AM3" s="1350"/>
      <c r="AN3" s="1348" t="s">
        <v>449</v>
      </c>
      <c r="AO3" s="1349"/>
      <c r="AP3" s="1349"/>
      <c r="AQ3" s="1349"/>
      <c r="AR3" s="1351"/>
    </row>
    <row r="4" spans="1:44" s="18" customFormat="1" ht="28.5">
      <c r="A4" s="1343"/>
      <c r="B4" s="1343"/>
      <c r="C4" s="1339"/>
      <c r="D4" s="1341"/>
      <c r="E4" s="1323"/>
      <c r="F4" s="1319"/>
      <c r="G4" s="63" t="s">
        <v>450</v>
      </c>
      <c r="H4" s="63" t="s">
        <v>451</v>
      </c>
      <c r="I4" s="63" t="s">
        <v>452</v>
      </c>
      <c r="J4" s="59" t="s">
        <v>58</v>
      </c>
      <c r="K4" s="59" t="s">
        <v>86</v>
      </c>
      <c r="L4" s="59" t="s">
        <v>87</v>
      </c>
      <c r="M4" s="59" t="s">
        <v>88</v>
      </c>
      <c r="N4" s="59" t="s">
        <v>89</v>
      </c>
      <c r="O4" s="59" t="s">
        <v>90</v>
      </c>
      <c r="P4" s="63" t="s">
        <v>453</v>
      </c>
      <c r="Q4" s="79" t="s">
        <v>454</v>
      </c>
      <c r="R4" s="59" t="s">
        <v>455</v>
      </c>
      <c r="S4" s="59" t="s">
        <v>456</v>
      </c>
      <c r="T4" s="63" t="s">
        <v>457</v>
      </c>
      <c r="U4" s="63" t="s">
        <v>458</v>
      </c>
      <c r="V4" s="63" t="s">
        <v>459</v>
      </c>
      <c r="W4" s="59" t="s">
        <v>460</v>
      </c>
      <c r="X4" s="59" t="s">
        <v>91</v>
      </c>
      <c r="Y4" s="59" t="s">
        <v>92</v>
      </c>
      <c r="Z4" s="59" t="s">
        <v>93</v>
      </c>
      <c r="AA4" s="59" t="s">
        <v>94</v>
      </c>
      <c r="AB4" s="59" t="s">
        <v>95</v>
      </c>
      <c r="AC4" s="59" t="s">
        <v>461</v>
      </c>
      <c r="AD4" s="79" t="s">
        <v>462</v>
      </c>
      <c r="AE4" s="59" t="s">
        <v>463</v>
      </c>
      <c r="AF4" s="59" t="s">
        <v>464</v>
      </c>
      <c r="AG4" s="63" t="s">
        <v>465</v>
      </c>
      <c r="AH4" s="63" t="s">
        <v>466</v>
      </c>
      <c r="AI4" s="63" t="s">
        <v>467</v>
      </c>
      <c r="AJ4" s="59" t="s">
        <v>461</v>
      </c>
      <c r="AK4" s="79" t="s">
        <v>462</v>
      </c>
      <c r="AL4" s="59" t="s">
        <v>463</v>
      </c>
      <c r="AM4" s="59" t="s">
        <v>464</v>
      </c>
      <c r="AN4" s="63" t="s">
        <v>468</v>
      </c>
      <c r="AO4" s="63" t="s">
        <v>469</v>
      </c>
      <c r="AP4" s="92" t="s">
        <v>470</v>
      </c>
      <c r="AQ4" s="59" t="s">
        <v>463</v>
      </c>
      <c r="AR4" s="64" t="s">
        <v>464</v>
      </c>
    </row>
    <row r="5" spans="1:44" ht="33.75">
      <c r="A5" s="766" t="str">
        <f>目录及填表说明!$D$3</f>
        <v>请填XX地区</v>
      </c>
      <c r="B5" s="766" t="str">
        <f>目录及填表说明!$D$4</f>
        <v>请填XX项目</v>
      </c>
      <c r="C5" s="82"/>
      <c r="D5" s="84"/>
      <c r="E5" s="65"/>
      <c r="F5" s="65"/>
      <c r="G5" s="65" t="s">
        <v>421</v>
      </c>
      <c r="H5" s="66" t="s">
        <v>422</v>
      </c>
      <c r="I5" s="139" t="s">
        <v>423</v>
      </c>
      <c r="J5" s="66"/>
      <c r="K5" s="66"/>
      <c r="L5" s="66"/>
      <c r="M5" s="66"/>
      <c r="N5" s="66"/>
      <c r="O5" s="66"/>
      <c r="P5" s="66" t="s">
        <v>424</v>
      </c>
      <c r="Q5" s="80" t="s">
        <v>426</v>
      </c>
      <c r="R5" s="66" t="s">
        <v>427</v>
      </c>
      <c r="S5" s="66"/>
      <c r="T5" s="66" t="s">
        <v>428</v>
      </c>
      <c r="U5" s="66" t="s">
        <v>429</v>
      </c>
      <c r="V5" s="66" t="s">
        <v>430</v>
      </c>
      <c r="W5" s="66"/>
      <c r="X5" s="66"/>
      <c r="Y5" s="66"/>
      <c r="Z5" s="66"/>
      <c r="AA5" s="66"/>
      <c r="AB5" s="66"/>
      <c r="AC5" s="66" t="s">
        <v>431</v>
      </c>
      <c r="AD5" s="80" t="s">
        <v>432</v>
      </c>
      <c r="AE5" s="66" t="s">
        <v>433</v>
      </c>
      <c r="AF5" s="66"/>
      <c r="AG5" s="66" t="s">
        <v>434</v>
      </c>
      <c r="AH5" s="66" t="s">
        <v>435</v>
      </c>
      <c r="AI5" s="66" t="s">
        <v>436</v>
      </c>
      <c r="AJ5" s="66" t="s">
        <v>437</v>
      </c>
      <c r="AK5" s="80" t="s">
        <v>438</v>
      </c>
      <c r="AL5" s="66" t="s">
        <v>439</v>
      </c>
      <c r="AM5" s="66"/>
      <c r="AN5" s="66" t="s">
        <v>440</v>
      </c>
      <c r="AO5" s="66" t="s">
        <v>441</v>
      </c>
      <c r="AP5" s="80" t="s">
        <v>442</v>
      </c>
      <c r="AQ5" s="66" t="s">
        <v>443</v>
      </c>
      <c r="AR5" s="67"/>
    </row>
    <row r="6" spans="1:44" ht="33.75">
      <c r="A6" s="766" t="str">
        <f>目录及填表说明!$D$3</f>
        <v>请填XX地区</v>
      </c>
      <c r="B6" s="766" t="str">
        <f>目录及填表说明!$D$4</f>
        <v>请填XX项目</v>
      </c>
      <c r="C6" s="21">
        <v>201</v>
      </c>
      <c r="D6" s="68" t="s">
        <v>111</v>
      </c>
      <c r="E6" s="5">
        <f>E7+E16+E19+E20+E29</f>
        <v>0</v>
      </c>
      <c r="F6" s="5">
        <f>F7+F16+F19+F20+F29</f>
        <v>0</v>
      </c>
      <c r="G6" s="5">
        <f>G7+G16+G19+G20+G29</f>
        <v>0</v>
      </c>
      <c r="H6" s="5">
        <f>H7+H16+H19+H20+H29</f>
        <v>0</v>
      </c>
      <c r="I6" s="134">
        <f>G6+H6</f>
        <v>0</v>
      </c>
      <c r="J6" s="5">
        <f>J7+J16+J19+J20+J29</f>
        <v>0</v>
      </c>
      <c r="K6" s="5">
        <f t="shared" ref="K6:O6" si="0">K7+K16+K19+K20+K29</f>
        <v>0</v>
      </c>
      <c r="L6" s="5">
        <f t="shared" si="0"/>
        <v>0</v>
      </c>
      <c r="M6" s="5">
        <f t="shared" si="0"/>
        <v>0</v>
      </c>
      <c r="N6" s="5">
        <f t="shared" si="0"/>
        <v>0</v>
      </c>
      <c r="O6" s="5">
        <f t="shared" si="0"/>
        <v>0</v>
      </c>
      <c r="P6" s="131">
        <f>SUM(J6:O6)</f>
        <v>0</v>
      </c>
      <c r="Q6" s="324">
        <f t="shared" ref="Q6:Q37" si="1">IF(I6=0,IF(P6&gt;0,100%,IF(P6&lt;0,-100%,0)),IF(I6&lt;0,IF(P6&gt;0,100%,-P6/I6),P6/I6))</f>
        <v>0</v>
      </c>
      <c r="R6" s="305">
        <f t="shared" ref="R6:R37" si="2">I6-P6</f>
        <v>0</v>
      </c>
      <c r="S6" s="73" t="str">
        <f t="shared" ref="S6:S37" si="3">IF(I6=0,IF(P6=0,"正常","调整预算"), IF(Q6&lt;80%,"正常",IF(Q6&lt;100%,"预警","停止付款")))</f>
        <v>正常</v>
      </c>
      <c r="T6" s="5">
        <f>R6</f>
        <v>0</v>
      </c>
      <c r="U6" s="5">
        <f>U7+U16+U19+U20+U29</f>
        <v>0</v>
      </c>
      <c r="V6" s="134">
        <f>T6+U6</f>
        <v>0</v>
      </c>
      <c r="W6" s="5">
        <f>W7+W16+W19+W20+W29</f>
        <v>0</v>
      </c>
      <c r="X6" s="5">
        <f t="shared" ref="X6:AB6" si="4">X7+X16+X19+X20+X29</f>
        <v>0</v>
      </c>
      <c r="Y6" s="5">
        <f t="shared" si="4"/>
        <v>0</v>
      </c>
      <c r="Z6" s="5">
        <f t="shared" si="4"/>
        <v>0</v>
      </c>
      <c r="AA6" s="5">
        <f t="shared" si="4"/>
        <v>0</v>
      </c>
      <c r="AB6" s="5">
        <f t="shared" si="4"/>
        <v>0</v>
      </c>
      <c r="AC6" s="124">
        <f>SUM(W6:AB6)</f>
        <v>0</v>
      </c>
      <c r="AD6" s="324">
        <f t="shared" ref="AD6:AD37" si="5">IF(V6=0,IF(AC6&gt;0,100%,IF(AC6&lt;0,-100%,0)),IF(V6&lt;0,IF(AC6&gt;0,100%,-AC6/V6),AC6/V6))</f>
        <v>0</v>
      </c>
      <c r="AE6" s="305">
        <f t="shared" ref="AE6:AE37" si="6">V6-AC6</f>
        <v>0</v>
      </c>
      <c r="AF6" s="73" t="str">
        <f t="shared" ref="AF6:AF37" si="7">IF(V6=0,IF(AC6=0,"正常","调整预算"), IF(AD6&lt;80%,"正常",IF(AD6&lt;100%,"预警","停止付款")))</f>
        <v>正常</v>
      </c>
      <c r="AG6" s="72">
        <f t="shared" ref="AG6:AG37" si="8">G6</f>
        <v>0</v>
      </c>
      <c r="AH6" s="17">
        <f t="shared" ref="AH6:AH37" si="9">H6+U6</f>
        <v>0</v>
      </c>
      <c r="AI6" s="49">
        <f>AG6+AH6</f>
        <v>0</v>
      </c>
      <c r="AJ6" s="50">
        <f t="shared" ref="AJ6:AJ37" si="10">P6+AC6</f>
        <v>0</v>
      </c>
      <c r="AK6" s="326">
        <f t="shared" ref="AK6:AK29" si="11">IF(AI6=0,IF(AJ6&gt;0,100%,IF(AJ6&lt;0,-100%,0)),IF(AI6&lt;0,IF(AJ6&gt;0,100%,-AJ6/V6),AJ6/AI6))</f>
        <v>0</v>
      </c>
      <c r="AL6" s="305">
        <f t="shared" ref="AL6:AL37" si="12">AI6-AJ6</f>
        <v>0</v>
      </c>
      <c r="AM6" s="74" t="str">
        <f t="shared" ref="AM6:AM37" si="13">IF(AI6=0,IF(AJ6=0,"正常","调整预算"), IF(AK6&lt;80%,"正常",IF(AK6&lt;100%,"预警","停止付款")))</f>
        <v>正常</v>
      </c>
      <c r="AN6" s="49"/>
      <c r="AO6" s="124">
        <f>AJ6+F6</f>
        <v>0</v>
      </c>
      <c r="AP6" s="127">
        <f>IF(AN6=0,IF(AO6&gt;0,100%,IF(AO6&lt;0,-100%,0)),IF(AN6&lt;0,IF(AO6&gt;0,100%,-AO6/AN6),AO6/AN6))</f>
        <v>0</v>
      </c>
      <c r="AQ6" s="137">
        <f>AN6-AO6</f>
        <v>0</v>
      </c>
      <c r="AR6" s="75" t="str">
        <f>IF(AN6=0,IF(AO6=0,"正常","调整预算"), IF(AP6&lt;80%,"正常",IF(AP6&lt;100%,"预警","停止付款")))</f>
        <v>正常</v>
      </c>
    </row>
    <row r="7" spans="1:44" ht="33.75">
      <c r="A7" s="766" t="str">
        <f>目录及填表说明!$D$3</f>
        <v>请填XX地区</v>
      </c>
      <c r="B7" s="766" t="str">
        <f>目录及填表说明!$D$4</f>
        <v>请填XX项目</v>
      </c>
      <c r="C7" s="21">
        <v>20101</v>
      </c>
      <c r="D7" s="68" t="s">
        <v>112</v>
      </c>
      <c r="E7" s="20">
        <f>SUM(E8:E15)</f>
        <v>0</v>
      </c>
      <c r="F7" s="20">
        <f>SUM(F8:F15)</f>
        <v>0</v>
      </c>
      <c r="G7" s="20">
        <f>SUM(G8:G15)</f>
        <v>0</v>
      </c>
      <c r="H7" s="20">
        <f>SUM(H8:H15)</f>
        <v>0</v>
      </c>
      <c r="I7" s="135">
        <f>G7+H7</f>
        <v>0</v>
      </c>
      <c r="J7" s="20">
        <f>SUM(J8:J15)</f>
        <v>0</v>
      </c>
      <c r="K7" s="20">
        <f t="shared" ref="K7:O7" si="14">SUM(K8:K15)</f>
        <v>0</v>
      </c>
      <c r="L7" s="20">
        <f t="shared" si="14"/>
        <v>0</v>
      </c>
      <c r="M7" s="20">
        <f t="shared" si="14"/>
        <v>0</v>
      </c>
      <c r="N7" s="20">
        <f t="shared" si="14"/>
        <v>0</v>
      </c>
      <c r="O7" s="20">
        <f t="shared" si="14"/>
        <v>0</v>
      </c>
      <c r="P7" s="132">
        <f t="shared" ref="P7:P136" si="15">SUM(J7:O7)</f>
        <v>0</v>
      </c>
      <c r="Q7" s="324">
        <f t="shared" si="1"/>
        <v>0</v>
      </c>
      <c r="R7" s="305">
        <f t="shared" si="2"/>
        <v>0</v>
      </c>
      <c r="S7" s="73" t="str">
        <f t="shared" si="3"/>
        <v>正常</v>
      </c>
      <c r="T7" s="20">
        <f t="shared" ref="T7:T136" si="16">R7</f>
        <v>0</v>
      </c>
      <c r="U7" s="20">
        <f>SUM(U8:U15)</f>
        <v>0</v>
      </c>
      <c r="V7" s="135">
        <f t="shared" ref="V7:V136" si="17">T7+U7</f>
        <v>0</v>
      </c>
      <c r="W7" s="20">
        <f>SUM(W8:W15)</f>
        <v>0</v>
      </c>
      <c r="X7" s="20">
        <f t="shared" ref="X7:AB7" si="18">SUM(X8:X15)</f>
        <v>0</v>
      </c>
      <c r="Y7" s="20">
        <f t="shared" si="18"/>
        <v>0</v>
      </c>
      <c r="Z7" s="20">
        <f t="shared" si="18"/>
        <v>0</v>
      </c>
      <c r="AA7" s="20">
        <f t="shared" si="18"/>
        <v>0</v>
      </c>
      <c r="AB7" s="20">
        <f t="shared" si="18"/>
        <v>0</v>
      </c>
      <c r="AC7" s="124">
        <f t="shared" ref="AC7:AC136" si="19">SUM(W7:AB7)</f>
        <v>0</v>
      </c>
      <c r="AD7" s="324">
        <f t="shared" si="5"/>
        <v>0</v>
      </c>
      <c r="AE7" s="305">
        <f t="shared" si="6"/>
        <v>0</v>
      </c>
      <c r="AF7" s="73" t="str">
        <f t="shared" si="7"/>
        <v>正常</v>
      </c>
      <c r="AG7" s="72">
        <f t="shared" si="8"/>
        <v>0</v>
      </c>
      <c r="AH7" s="17">
        <f t="shared" si="9"/>
        <v>0</v>
      </c>
      <c r="AI7" s="49">
        <f t="shared" ref="AI7:AI136" si="20">AG7+AH7</f>
        <v>0</v>
      </c>
      <c r="AJ7" s="50">
        <f t="shared" si="10"/>
        <v>0</v>
      </c>
      <c r="AK7" s="326">
        <f t="shared" si="11"/>
        <v>0</v>
      </c>
      <c r="AL7" s="305">
        <f t="shared" si="12"/>
        <v>0</v>
      </c>
      <c r="AM7" s="74" t="str">
        <f t="shared" si="13"/>
        <v>正常</v>
      </c>
      <c r="AN7" s="49"/>
      <c r="AO7" s="124">
        <f t="shared" ref="AO7:AO70" si="21">AJ7+F7</f>
        <v>0</v>
      </c>
      <c r="AP7" s="127">
        <f t="shared" ref="AP7:AP136" si="22">IF(AN7=0,IF(AO7&gt;0,100%,IF(AO7&lt;0,-100%,0)),IF(AN7&lt;0,IF(AO7&gt;0,100%,-AO7/AN7),AO7/AN7))</f>
        <v>0</v>
      </c>
      <c r="AQ7" s="137">
        <f t="shared" ref="AQ7:AQ136" si="23">AN7-AO7</f>
        <v>0</v>
      </c>
      <c r="AR7" s="75" t="str">
        <f t="shared" ref="AR7:AR136" si="24">IF(AN7=0,IF(AO7=0,"正常","调整预算"), IF(AP7&lt;80%,"正常",IF(AP7&lt;100%,"预警","停止付款")))</f>
        <v>正常</v>
      </c>
    </row>
    <row r="8" spans="1:44" ht="33.75">
      <c r="A8" s="766" t="str">
        <f>目录及填表说明!$D$3</f>
        <v>请填XX地区</v>
      </c>
      <c r="B8" s="766" t="str">
        <f>目录及填表说明!$D$4</f>
        <v>请填XX项目</v>
      </c>
      <c r="C8" s="21">
        <v>2010101</v>
      </c>
      <c r="D8" s="68" t="s">
        <v>113</v>
      </c>
      <c r="E8" s="72"/>
      <c r="F8" s="72"/>
      <c r="G8" s="72"/>
      <c r="H8" s="72"/>
      <c r="I8" s="125">
        <f t="shared" ref="I8:I136" si="25">G8+H8</f>
        <v>0</v>
      </c>
      <c r="J8" s="72"/>
      <c r="K8" s="72"/>
      <c r="L8" s="72"/>
      <c r="M8" s="72"/>
      <c r="N8" s="72"/>
      <c r="O8" s="72"/>
      <c r="P8" s="124">
        <f t="shared" si="15"/>
        <v>0</v>
      </c>
      <c r="Q8" s="324">
        <f t="shared" si="1"/>
        <v>0</v>
      </c>
      <c r="R8" s="305">
        <f t="shared" si="2"/>
        <v>0</v>
      </c>
      <c r="S8" s="73" t="str">
        <f t="shared" si="3"/>
        <v>正常</v>
      </c>
      <c r="T8" s="72">
        <f t="shared" si="16"/>
        <v>0</v>
      </c>
      <c r="U8" s="72"/>
      <c r="V8" s="125">
        <f t="shared" si="17"/>
        <v>0</v>
      </c>
      <c r="W8" s="72"/>
      <c r="X8" s="72"/>
      <c r="Y8" s="72"/>
      <c r="Z8" s="72"/>
      <c r="AA8" s="72"/>
      <c r="AB8" s="72"/>
      <c r="AC8" s="124">
        <f t="shared" si="19"/>
        <v>0</v>
      </c>
      <c r="AD8" s="324">
        <f t="shared" si="5"/>
        <v>0</v>
      </c>
      <c r="AE8" s="305">
        <f t="shared" si="6"/>
        <v>0</v>
      </c>
      <c r="AF8" s="73" t="str">
        <f t="shared" si="7"/>
        <v>正常</v>
      </c>
      <c r="AG8" s="72">
        <f t="shared" si="8"/>
        <v>0</v>
      </c>
      <c r="AH8" s="17">
        <f t="shared" si="9"/>
        <v>0</v>
      </c>
      <c r="AI8" s="49">
        <f t="shared" si="20"/>
        <v>0</v>
      </c>
      <c r="AJ8" s="50">
        <f t="shared" si="10"/>
        <v>0</v>
      </c>
      <c r="AK8" s="326">
        <f t="shared" si="11"/>
        <v>0</v>
      </c>
      <c r="AL8" s="305">
        <f t="shared" si="12"/>
        <v>0</v>
      </c>
      <c r="AM8" s="74" t="str">
        <f t="shared" si="13"/>
        <v>正常</v>
      </c>
      <c r="AN8" s="49"/>
      <c r="AO8" s="124">
        <f t="shared" si="21"/>
        <v>0</v>
      </c>
      <c r="AP8" s="127">
        <f t="shared" si="22"/>
        <v>0</v>
      </c>
      <c r="AQ8" s="137">
        <f t="shared" si="23"/>
        <v>0</v>
      </c>
      <c r="AR8" s="75" t="str">
        <f t="shared" si="24"/>
        <v>正常</v>
      </c>
    </row>
    <row r="9" spans="1:44" ht="33.75">
      <c r="A9" s="766" t="str">
        <f>目录及填表说明!$D$3</f>
        <v>请填XX地区</v>
      </c>
      <c r="B9" s="766" t="str">
        <f>目录及填表说明!$D$4</f>
        <v>请填XX项目</v>
      </c>
      <c r="C9" s="21">
        <v>2010102</v>
      </c>
      <c r="D9" s="68" t="s">
        <v>114</v>
      </c>
      <c r="E9" s="72"/>
      <c r="F9" s="72"/>
      <c r="G9" s="72"/>
      <c r="H9" s="72"/>
      <c r="I9" s="125">
        <f t="shared" si="25"/>
        <v>0</v>
      </c>
      <c r="J9" s="72"/>
      <c r="K9" s="72"/>
      <c r="L9" s="72"/>
      <c r="M9" s="72"/>
      <c r="N9" s="72"/>
      <c r="O9" s="72"/>
      <c r="P9" s="124">
        <f t="shared" si="15"/>
        <v>0</v>
      </c>
      <c r="Q9" s="324">
        <f t="shared" si="1"/>
        <v>0</v>
      </c>
      <c r="R9" s="305">
        <f t="shared" si="2"/>
        <v>0</v>
      </c>
      <c r="S9" s="73" t="str">
        <f t="shared" si="3"/>
        <v>正常</v>
      </c>
      <c r="T9" s="72">
        <f t="shared" si="16"/>
        <v>0</v>
      </c>
      <c r="U9" s="72"/>
      <c r="V9" s="125">
        <f t="shared" si="17"/>
        <v>0</v>
      </c>
      <c r="W9" s="72"/>
      <c r="X9" s="72"/>
      <c r="Y9" s="72"/>
      <c r="Z9" s="72"/>
      <c r="AA9" s="72"/>
      <c r="AB9" s="72"/>
      <c r="AC9" s="124">
        <f t="shared" si="19"/>
        <v>0</v>
      </c>
      <c r="AD9" s="324">
        <f t="shared" si="5"/>
        <v>0</v>
      </c>
      <c r="AE9" s="305">
        <f t="shared" si="6"/>
        <v>0</v>
      </c>
      <c r="AF9" s="73" t="str">
        <f t="shared" si="7"/>
        <v>正常</v>
      </c>
      <c r="AG9" s="72">
        <f t="shared" si="8"/>
        <v>0</v>
      </c>
      <c r="AH9" s="17">
        <f t="shared" si="9"/>
        <v>0</v>
      </c>
      <c r="AI9" s="49">
        <f t="shared" si="20"/>
        <v>0</v>
      </c>
      <c r="AJ9" s="50">
        <f t="shared" si="10"/>
        <v>0</v>
      </c>
      <c r="AK9" s="326">
        <f t="shared" si="11"/>
        <v>0</v>
      </c>
      <c r="AL9" s="305">
        <f t="shared" si="12"/>
        <v>0</v>
      </c>
      <c r="AM9" s="74" t="str">
        <f t="shared" si="13"/>
        <v>正常</v>
      </c>
      <c r="AN9" s="49"/>
      <c r="AO9" s="124">
        <f t="shared" si="21"/>
        <v>0</v>
      </c>
      <c r="AP9" s="127">
        <f t="shared" si="22"/>
        <v>0</v>
      </c>
      <c r="AQ9" s="137">
        <f t="shared" si="23"/>
        <v>0</v>
      </c>
      <c r="AR9" s="75" t="str">
        <f t="shared" si="24"/>
        <v>正常</v>
      </c>
    </row>
    <row r="10" spans="1:44" ht="33.75">
      <c r="A10" s="766" t="str">
        <f>目录及填表说明!$D$3</f>
        <v>请填XX地区</v>
      </c>
      <c r="B10" s="766" t="str">
        <f>目录及填表说明!$D$4</f>
        <v>请填XX项目</v>
      </c>
      <c r="C10" s="21">
        <v>2010103</v>
      </c>
      <c r="D10" s="68" t="s">
        <v>115</v>
      </c>
      <c r="E10" s="72"/>
      <c r="F10" s="72"/>
      <c r="G10" s="72"/>
      <c r="H10" s="72"/>
      <c r="I10" s="125">
        <f t="shared" si="25"/>
        <v>0</v>
      </c>
      <c r="J10" s="72"/>
      <c r="K10" s="72"/>
      <c r="L10" s="72"/>
      <c r="M10" s="72"/>
      <c r="N10" s="72"/>
      <c r="O10" s="72"/>
      <c r="P10" s="124">
        <f t="shared" si="15"/>
        <v>0</v>
      </c>
      <c r="Q10" s="324">
        <f t="shared" si="1"/>
        <v>0</v>
      </c>
      <c r="R10" s="305">
        <f t="shared" si="2"/>
        <v>0</v>
      </c>
      <c r="S10" s="73" t="str">
        <f t="shared" si="3"/>
        <v>正常</v>
      </c>
      <c r="T10" s="72">
        <f t="shared" si="16"/>
        <v>0</v>
      </c>
      <c r="U10" s="72"/>
      <c r="V10" s="125">
        <f t="shared" si="17"/>
        <v>0</v>
      </c>
      <c r="W10" s="72"/>
      <c r="X10" s="72"/>
      <c r="Y10" s="72"/>
      <c r="Z10" s="72"/>
      <c r="AA10" s="72"/>
      <c r="AB10" s="72"/>
      <c r="AC10" s="124">
        <f t="shared" si="19"/>
        <v>0</v>
      </c>
      <c r="AD10" s="324">
        <f t="shared" si="5"/>
        <v>0</v>
      </c>
      <c r="AE10" s="305">
        <f t="shared" si="6"/>
        <v>0</v>
      </c>
      <c r="AF10" s="73" t="str">
        <f t="shared" si="7"/>
        <v>正常</v>
      </c>
      <c r="AG10" s="72">
        <f t="shared" si="8"/>
        <v>0</v>
      </c>
      <c r="AH10" s="17">
        <f t="shared" si="9"/>
        <v>0</v>
      </c>
      <c r="AI10" s="49">
        <f t="shared" si="20"/>
        <v>0</v>
      </c>
      <c r="AJ10" s="50">
        <f t="shared" si="10"/>
        <v>0</v>
      </c>
      <c r="AK10" s="326">
        <f t="shared" si="11"/>
        <v>0</v>
      </c>
      <c r="AL10" s="305">
        <f t="shared" si="12"/>
        <v>0</v>
      </c>
      <c r="AM10" s="74" t="str">
        <f t="shared" si="13"/>
        <v>正常</v>
      </c>
      <c r="AN10" s="49"/>
      <c r="AO10" s="124">
        <f t="shared" si="21"/>
        <v>0</v>
      </c>
      <c r="AP10" s="127">
        <f t="shared" si="22"/>
        <v>0</v>
      </c>
      <c r="AQ10" s="137">
        <f t="shared" si="23"/>
        <v>0</v>
      </c>
      <c r="AR10" s="75" t="str">
        <f t="shared" si="24"/>
        <v>正常</v>
      </c>
    </row>
    <row r="11" spans="1:44" ht="33.75">
      <c r="A11" s="766" t="str">
        <f>目录及填表说明!$D$3</f>
        <v>请填XX地区</v>
      </c>
      <c r="B11" s="766" t="str">
        <f>目录及填表说明!$D$4</f>
        <v>请填XX项目</v>
      </c>
      <c r="C11" s="21">
        <v>2010104</v>
      </c>
      <c r="D11" s="68" t="s">
        <v>116</v>
      </c>
      <c r="E11" s="72"/>
      <c r="F11" s="72"/>
      <c r="G11" s="72"/>
      <c r="H11" s="72"/>
      <c r="I11" s="125">
        <f t="shared" si="25"/>
        <v>0</v>
      </c>
      <c r="J11" s="72"/>
      <c r="K11" s="72"/>
      <c r="L11" s="72"/>
      <c r="M11" s="72"/>
      <c r="N11" s="72"/>
      <c r="O11" s="72"/>
      <c r="P11" s="124">
        <f t="shared" si="15"/>
        <v>0</v>
      </c>
      <c r="Q11" s="324">
        <f t="shared" si="1"/>
        <v>0</v>
      </c>
      <c r="R11" s="305">
        <f t="shared" si="2"/>
        <v>0</v>
      </c>
      <c r="S11" s="73" t="str">
        <f t="shared" si="3"/>
        <v>正常</v>
      </c>
      <c r="T11" s="72">
        <f t="shared" si="16"/>
        <v>0</v>
      </c>
      <c r="U11" s="72"/>
      <c r="V11" s="125">
        <f t="shared" si="17"/>
        <v>0</v>
      </c>
      <c r="W11" s="72"/>
      <c r="X11" s="72"/>
      <c r="Y11" s="72"/>
      <c r="Z11" s="72"/>
      <c r="AA11" s="72"/>
      <c r="AB11" s="72"/>
      <c r="AC11" s="124">
        <f t="shared" si="19"/>
        <v>0</v>
      </c>
      <c r="AD11" s="324">
        <f t="shared" si="5"/>
        <v>0</v>
      </c>
      <c r="AE11" s="305">
        <f t="shared" si="6"/>
        <v>0</v>
      </c>
      <c r="AF11" s="73" t="str">
        <f t="shared" si="7"/>
        <v>正常</v>
      </c>
      <c r="AG11" s="72">
        <f t="shared" si="8"/>
        <v>0</v>
      </c>
      <c r="AH11" s="17">
        <f t="shared" si="9"/>
        <v>0</v>
      </c>
      <c r="AI11" s="49">
        <f t="shared" si="20"/>
        <v>0</v>
      </c>
      <c r="AJ11" s="50">
        <f t="shared" si="10"/>
        <v>0</v>
      </c>
      <c r="AK11" s="326">
        <f t="shared" si="11"/>
        <v>0</v>
      </c>
      <c r="AL11" s="305">
        <f t="shared" si="12"/>
        <v>0</v>
      </c>
      <c r="AM11" s="74" t="str">
        <f t="shared" si="13"/>
        <v>正常</v>
      </c>
      <c r="AN11" s="49"/>
      <c r="AO11" s="124">
        <f t="shared" si="21"/>
        <v>0</v>
      </c>
      <c r="AP11" s="127">
        <f t="shared" si="22"/>
        <v>0</v>
      </c>
      <c r="AQ11" s="137">
        <f t="shared" si="23"/>
        <v>0</v>
      </c>
      <c r="AR11" s="75" t="str">
        <f t="shared" si="24"/>
        <v>正常</v>
      </c>
    </row>
    <row r="12" spans="1:44" ht="33.75">
      <c r="A12" s="766" t="str">
        <f>目录及填表说明!$D$3</f>
        <v>请填XX地区</v>
      </c>
      <c r="B12" s="766" t="str">
        <f>目录及填表说明!$D$4</f>
        <v>请填XX项目</v>
      </c>
      <c r="C12" s="21">
        <v>2010105</v>
      </c>
      <c r="D12" s="68" t="s">
        <v>117</v>
      </c>
      <c r="E12" s="72"/>
      <c r="F12" s="72"/>
      <c r="G12" s="72"/>
      <c r="H12" s="72"/>
      <c r="I12" s="125">
        <f t="shared" si="25"/>
        <v>0</v>
      </c>
      <c r="J12" s="72"/>
      <c r="K12" s="72"/>
      <c r="L12" s="72"/>
      <c r="M12" s="72"/>
      <c r="N12" s="72"/>
      <c r="O12" s="72"/>
      <c r="P12" s="124">
        <f t="shared" si="15"/>
        <v>0</v>
      </c>
      <c r="Q12" s="324">
        <f t="shared" si="1"/>
        <v>0</v>
      </c>
      <c r="R12" s="305">
        <f t="shared" si="2"/>
        <v>0</v>
      </c>
      <c r="S12" s="73" t="str">
        <f t="shared" si="3"/>
        <v>正常</v>
      </c>
      <c r="T12" s="72">
        <f t="shared" si="16"/>
        <v>0</v>
      </c>
      <c r="U12" s="72"/>
      <c r="V12" s="125">
        <f t="shared" si="17"/>
        <v>0</v>
      </c>
      <c r="W12" s="72"/>
      <c r="X12" s="72"/>
      <c r="Y12" s="72"/>
      <c r="Z12" s="72"/>
      <c r="AA12" s="72"/>
      <c r="AB12" s="72"/>
      <c r="AC12" s="124">
        <f t="shared" si="19"/>
        <v>0</v>
      </c>
      <c r="AD12" s="324">
        <f t="shared" si="5"/>
        <v>0</v>
      </c>
      <c r="AE12" s="305">
        <f t="shared" si="6"/>
        <v>0</v>
      </c>
      <c r="AF12" s="73" t="str">
        <f t="shared" si="7"/>
        <v>正常</v>
      </c>
      <c r="AG12" s="72">
        <f t="shared" si="8"/>
        <v>0</v>
      </c>
      <c r="AH12" s="17">
        <f t="shared" si="9"/>
        <v>0</v>
      </c>
      <c r="AI12" s="49">
        <f t="shared" si="20"/>
        <v>0</v>
      </c>
      <c r="AJ12" s="50">
        <f t="shared" si="10"/>
        <v>0</v>
      </c>
      <c r="AK12" s="326">
        <f t="shared" si="11"/>
        <v>0</v>
      </c>
      <c r="AL12" s="305">
        <f t="shared" si="12"/>
        <v>0</v>
      </c>
      <c r="AM12" s="74" t="str">
        <f t="shared" si="13"/>
        <v>正常</v>
      </c>
      <c r="AN12" s="49"/>
      <c r="AO12" s="124">
        <f t="shared" si="21"/>
        <v>0</v>
      </c>
      <c r="AP12" s="127">
        <f t="shared" si="22"/>
        <v>0</v>
      </c>
      <c r="AQ12" s="137">
        <f t="shared" si="23"/>
        <v>0</v>
      </c>
      <c r="AR12" s="75" t="str">
        <f t="shared" si="24"/>
        <v>正常</v>
      </c>
    </row>
    <row r="13" spans="1:44" ht="33.75">
      <c r="A13" s="766" t="str">
        <f>目录及填表说明!$D$3</f>
        <v>请填XX地区</v>
      </c>
      <c r="B13" s="766" t="str">
        <f>目录及填表说明!$D$4</f>
        <v>请填XX项目</v>
      </c>
      <c r="C13" s="21">
        <v>2010106</v>
      </c>
      <c r="D13" s="68" t="s">
        <v>118</v>
      </c>
      <c r="E13" s="72"/>
      <c r="F13" s="72"/>
      <c r="G13" s="72"/>
      <c r="H13" s="72"/>
      <c r="I13" s="125">
        <f t="shared" si="25"/>
        <v>0</v>
      </c>
      <c r="J13" s="72"/>
      <c r="K13" s="72"/>
      <c r="L13" s="72"/>
      <c r="M13" s="72"/>
      <c r="N13" s="72"/>
      <c r="O13" s="72"/>
      <c r="P13" s="124">
        <f t="shared" si="15"/>
        <v>0</v>
      </c>
      <c r="Q13" s="324">
        <f t="shared" si="1"/>
        <v>0</v>
      </c>
      <c r="R13" s="305">
        <f t="shared" si="2"/>
        <v>0</v>
      </c>
      <c r="S13" s="73" t="str">
        <f t="shared" si="3"/>
        <v>正常</v>
      </c>
      <c r="T13" s="72">
        <f t="shared" si="16"/>
        <v>0</v>
      </c>
      <c r="U13" s="72"/>
      <c r="V13" s="125">
        <f t="shared" si="17"/>
        <v>0</v>
      </c>
      <c r="W13" s="72"/>
      <c r="X13" s="72"/>
      <c r="Y13" s="72"/>
      <c r="Z13" s="72"/>
      <c r="AA13" s="72"/>
      <c r="AB13" s="72"/>
      <c r="AC13" s="124">
        <f t="shared" si="19"/>
        <v>0</v>
      </c>
      <c r="AD13" s="324">
        <f t="shared" si="5"/>
        <v>0</v>
      </c>
      <c r="AE13" s="305">
        <f t="shared" si="6"/>
        <v>0</v>
      </c>
      <c r="AF13" s="73" t="str">
        <f t="shared" si="7"/>
        <v>正常</v>
      </c>
      <c r="AG13" s="72">
        <f t="shared" si="8"/>
        <v>0</v>
      </c>
      <c r="AH13" s="17">
        <f t="shared" si="9"/>
        <v>0</v>
      </c>
      <c r="AI13" s="49">
        <f t="shared" si="20"/>
        <v>0</v>
      </c>
      <c r="AJ13" s="50">
        <f t="shared" si="10"/>
        <v>0</v>
      </c>
      <c r="AK13" s="326">
        <f t="shared" si="11"/>
        <v>0</v>
      </c>
      <c r="AL13" s="305">
        <f t="shared" si="12"/>
        <v>0</v>
      </c>
      <c r="AM13" s="74" t="str">
        <f t="shared" si="13"/>
        <v>正常</v>
      </c>
      <c r="AN13" s="49"/>
      <c r="AO13" s="124">
        <f t="shared" si="21"/>
        <v>0</v>
      </c>
      <c r="AP13" s="127">
        <f t="shared" si="22"/>
        <v>0</v>
      </c>
      <c r="AQ13" s="137">
        <f t="shared" si="23"/>
        <v>0</v>
      </c>
      <c r="AR13" s="75" t="str">
        <f t="shared" si="24"/>
        <v>正常</v>
      </c>
    </row>
    <row r="14" spans="1:44" ht="33.75">
      <c r="A14" s="766" t="str">
        <f>目录及填表说明!$D$3</f>
        <v>请填XX地区</v>
      </c>
      <c r="B14" s="766" t="str">
        <f>目录及填表说明!$D$4</f>
        <v>请填XX项目</v>
      </c>
      <c r="C14" s="21">
        <v>2010107</v>
      </c>
      <c r="D14" s="68" t="s">
        <v>119</v>
      </c>
      <c r="E14" s="72"/>
      <c r="F14" s="72"/>
      <c r="G14" s="72"/>
      <c r="H14" s="72"/>
      <c r="I14" s="125">
        <f t="shared" si="25"/>
        <v>0</v>
      </c>
      <c r="J14" s="72"/>
      <c r="K14" s="72"/>
      <c r="L14" s="72"/>
      <c r="M14" s="72"/>
      <c r="N14" s="72"/>
      <c r="O14" s="72"/>
      <c r="P14" s="124">
        <f t="shared" si="15"/>
        <v>0</v>
      </c>
      <c r="Q14" s="324">
        <f t="shared" si="1"/>
        <v>0</v>
      </c>
      <c r="R14" s="305">
        <f t="shared" si="2"/>
        <v>0</v>
      </c>
      <c r="S14" s="73" t="str">
        <f t="shared" si="3"/>
        <v>正常</v>
      </c>
      <c r="T14" s="72">
        <f t="shared" si="16"/>
        <v>0</v>
      </c>
      <c r="U14" s="72"/>
      <c r="V14" s="125">
        <f t="shared" si="17"/>
        <v>0</v>
      </c>
      <c r="W14" s="72"/>
      <c r="X14" s="72"/>
      <c r="Y14" s="72"/>
      <c r="Z14" s="72"/>
      <c r="AA14" s="72"/>
      <c r="AB14" s="72"/>
      <c r="AC14" s="124">
        <f t="shared" si="19"/>
        <v>0</v>
      </c>
      <c r="AD14" s="324">
        <f t="shared" si="5"/>
        <v>0</v>
      </c>
      <c r="AE14" s="305">
        <f t="shared" si="6"/>
        <v>0</v>
      </c>
      <c r="AF14" s="73" t="str">
        <f t="shared" si="7"/>
        <v>正常</v>
      </c>
      <c r="AG14" s="72">
        <f t="shared" si="8"/>
        <v>0</v>
      </c>
      <c r="AH14" s="17">
        <f t="shared" si="9"/>
        <v>0</v>
      </c>
      <c r="AI14" s="49">
        <f t="shared" si="20"/>
        <v>0</v>
      </c>
      <c r="AJ14" s="50">
        <f t="shared" si="10"/>
        <v>0</v>
      </c>
      <c r="AK14" s="326">
        <f t="shared" si="11"/>
        <v>0</v>
      </c>
      <c r="AL14" s="305">
        <f t="shared" si="12"/>
        <v>0</v>
      </c>
      <c r="AM14" s="74" t="str">
        <f t="shared" si="13"/>
        <v>正常</v>
      </c>
      <c r="AN14" s="49"/>
      <c r="AO14" s="124">
        <f t="shared" si="21"/>
        <v>0</v>
      </c>
      <c r="AP14" s="127">
        <f t="shared" si="22"/>
        <v>0</v>
      </c>
      <c r="AQ14" s="137">
        <f t="shared" si="23"/>
        <v>0</v>
      </c>
      <c r="AR14" s="75" t="str">
        <f t="shared" si="24"/>
        <v>正常</v>
      </c>
    </row>
    <row r="15" spans="1:44" ht="33.75">
      <c r="A15" s="766" t="str">
        <f>目录及填表说明!$D$3</f>
        <v>请填XX地区</v>
      </c>
      <c r="B15" s="766" t="str">
        <f>目录及填表说明!$D$4</f>
        <v>请填XX项目</v>
      </c>
      <c r="C15" s="21">
        <v>2010108</v>
      </c>
      <c r="D15" s="68" t="s">
        <v>120</v>
      </c>
      <c r="E15" s="72"/>
      <c r="F15" s="72"/>
      <c r="G15" s="72"/>
      <c r="H15" s="72"/>
      <c r="I15" s="125">
        <f t="shared" si="25"/>
        <v>0</v>
      </c>
      <c r="J15" s="72"/>
      <c r="K15" s="72"/>
      <c r="L15" s="72"/>
      <c r="M15" s="72"/>
      <c r="N15" s="72"/>
      <c r="O15" s="72"/>
      <c r="P15" s="124">
        <f t="shared" si="15"/>
        <v>0</v>
      </c>
      <c r="Q15" s="324">
        <f t="shared" si="1"/>
        <v>0</v>
      </c>
      <c r="R15" s="305">
        <f t="shared" si="2"/>
        <v>0</v>
      </c>
      <c r="S15" s="73" t="str">
        <f t="shared" si="3"/>
        <v>正常</v>
      </c>
      <c r="T15" s="72">
        <f t="shared" si="16"/>
        <v>0</v>
      </c>
      <c r="U15" s="72"/>
      <c r="V15" s="125">
        <f t="shared" si="17"/>
        <v>0</v>
      </c>
      <c r="W15" s="72"/>
      <c r="X15" s="72"/>
      <c r="Y15" s="72"/>
      <c r="Z15" s="72"/>
      <c r="AA15" s="72"/>
      <c r="AB15" s="72"/>
      <c r="AC15" s="124">
        <f t="shared" si="19"/>
        <v>0</v>
      </c>
      <c r="AD15" s="324">
        <f t="shared" si="5"/>
        <v>0</v>
      </c>
      <c r="AE15" s="305">
        <f t="shared" si="6"/>
        <v>0</v>
      </c>
      <c r="AF15" s="73" t="str">
        <f t="shared" si="7"/>
        <v>正常</v>
      </c>
      <c r="AG15" s="72">
        <f t="shared" si="8"/>
        <v>0</v>
      </c>
      <c r="AH15" s="17">
        <f t="shared" si="9"/>
        <v>0</v>
      </c>
      <c r="AI15" s="49">
        <f t="shared" si="20"/>
        <v>0</v>
      </c>
      <c r="AJ15" s="50">
        <f t="shared" si="10"/>
        <v>0</v>
      </c>
      <c r="AK15" s="326">
        <f t="shared" si="11"/>
        <v>0</v>
      </c>
      <c r="AL15" s="305">
        <f t="shared" si="12"/>
        <v>0</v>
      </c>
      <c r="AM15" s="74" t="str">
        <f t="shared" si="13"/>
        <v>正常</v>
      </c>
      <c r="AN15" s="49"/>
      <c r="AO15" s="124">
        <f t="shared" si="21"/>
        <v>0</v>
      </c>
      <c r="AP15" s="127">
        <f t="shared" si="22"/>
        <v>0</v>
      </c>
      <c r="AQ15" s="137">
        <f t="shared" si="23"/>
        <v>0</v>
      </c>
      <c r="AR15" s="75" t="str">
        <f t="shared" si="24"/>
        <v>正常</v>
      </c>
    </row>
    <row r="16" spans="1:44" ht="33.75">
      <c r="A16" s="766" t="str">
        <f>目录及填表说明!$D$3</f>
        <v>请填XX地区</v>
      </c>
      <c r="B16" s="766" t="str">
        <f>目录及填表说明!$D$4</f>
        <v>请填XX项目</v>
      </c>
      <c r="C16" s="21">
        <v>20102</v>
      </c>
      <c r="D16" s="68" t="s">
        <v>121</v>
      </c>
      <c r="E16" s="20">
        <f>SUM(E17:E18)</f>
        <v>0</v>
      </c>
      <c r="F16" s="20">
        <f>SUM(F17:F18)</f>
        <v>0</v>
      </c>
      <c r="G16" s="20">
        <f>SUM(G17:G18)</f>
        <v>0</v>
      </c>
      <c r="H16" s="20">
        <f>SUM(H17:H18)</f>
        <v>0</v>
      </c>
      <c r="I16" s="135">
        <f t="shared" si="25"/>
        <v>0</v>
      </c>
      <c r="J16" s="20">
        <f>SUM(J17:J18)</f>
        <v>0</v>
      </c>
      <c r="K16" s="20">
        <f t="shared" ref="K16:O16" si="26">SUM(K17:K18)</f>
        <v>0</v>
      </c>
      <c r="L16" s="20">
        <f t="shared" si="26"/>
        <v>0</v>
      </c>
      <c r="M16" s="20">
        <f t="shared" si="26"/>
        <v>0</v>
      </c>
      <c r="N16" s="20">
        <f t="shared" si="26"/>
        <v>0</v>
      </c>
      <c r="O16" s="20">
        <f t="shared" si="26"/>
        <v>0</v>
      </c>
      <c r="P16" s="132">
        <f t="shared" si="15"/>
        <v>0</v>
      </c>
      <c r="Q16" s="324">
        <f t="shared" si="1"/>
        <v>0</v>
      </c>
      <c r="R16" s="305">
        <f t="shared" si="2"/>
        <v>0</v>
      </c>
      <c r="S16" s="73" t="str">
        <f t="shared" si="3"/>
        <v>正常</v>
      </c>
      <c r="T16" s="20">
        <f t="shared" si="16"/>
        <v>0</v>
      </c>
      <c r="U16" s="20">
        <f>SUM(U17:U18)</f>
        <v>0</v>
      </c>
      <c r="V16" s="135">
        <f t="shared" si="17"/>
        <v>0</v>
      </c>
      <c r="W16" s="20">
        <f>SUM(W17:W18)</f>
        <v>0</v>
      </c>
      <c r="X16" s="20">
        <f t="shared" ref="X16:AB16" si="27">SUM(X17:X18)</f>
        <v>0</v>
      </c>
      <c r="Y16" s="20">
        <f t="shared" si="27"/>
        <v>0</v>
      </c>
      <c r="Z16" s="20">
        <f t="shared" si="27"/>
        <v>0</v>
      </c>
      <c r="AA16" s="20">
        <f t="shared" si="27"/>
        <v>0</v>
      </c>
      <c r="AB16" s="20">
        <f t="shared" si="27"/>
        <v>0</v>
      </c>
      <c r="AC16" s="124">
        <f t="shared" si="19"/>
        <v>0</v>
      </c>
      <c r="AD16" s="324">
        <f t="shared" si="5"/>
        <v>0</v>
      </c>
      <c r="AE16" s="305">
        <f t="shared" si="6"/>
        <v>0</v>
      </c>
      <c r="AF16" s="73" t="str">
        <f t="shared" si="7"/>
        <v>正常</v>
      </c>
      <c r="AG16" s="72">
        <f t="shared" si="8"/>
        <v>0</v>
      </c>
      <c r="AH16" s="17">
        <f t="shared" si="9"/>
        <v>0</v>
      </c>
      <c r="AI16" s="49">
        <f t="shared" si="20"/>
        <v>0</v>
      </c>
      <c r="AJ16" s="50">
        <f t="shared" si="10"/>
        <v>0</v>
      </c>
      <c r="AK16" s="326">
        <f t="shared" si="11"/>
        <v>0</v>
      </c>
      <c r="AL16" s="305">
        <f t="shared" si="12"/>
        <v>0</v>
      </c>
      <c r="AM16" s="74" t="str">
        <f t="shared" si="13"/>
        <v>正常</v>
      </c>
      <c r="AN16" s="49"/>
      <c r="AO16" s="124">
        <f t="shared" si="21"/>
        <v>0</v>
      </c>
      <c r="AP16" s="127">
        <f t="shared" si="22"/>
        <v>0</v>
      </c>
      <c r="AQ16" s="137">
        <f t="shared" si="23"/>
        <v>0</v>
      </c>
      <c r="AR16" s="75" t="str">
        <f t="shared" si="24"/>
        <v>正常</v>
      </c>
    </row>
    <row r="17" spans="1:44" ht="33.75">
      <c r="A17" s="766" t="str">
        <f>目录及填表说明!$D$3</f>
        <v>请填XX地区</v>
      </c>
      <c r="B17" s="766" t="str">
        <f>目录及填表说明!$D$4</f>
        <v>请填XX项目</v>
      </c>
      <c r="C17" s="21">
        <v>2010201</v>
      </c>
      <c r="D17" s="68" t="s">
        <v>122</v>
      </c>
      <c r="E17" s="72"/>
      <c r="F17" s="72"/>
      <c r="G17" s="72"/>
      <c r="H17" s="72"/>
      <c r="I17" s="125">
        <f t="shared" si="25"/>
        <v>0</v>
      </c>
      <c r="J17" s="72"/>
      <c r="K17" s="72"/>
      <c r="L17" s="72"/>
      <c r="M17" s="72"/>
      <c r="N17" s="72"/>
      <c r="O17" s="72"/>
      <c r="P17" s="124">
        <f t="shared" si="15"/>
        <v>0</v>
      </c>
      <c r="Q17" s="324">
        <f t="shared" si="1"/>
        <v>0</v>
      </c>
      <c r="R17" s="305">
        <f t="shared" si="2"/>
        <v>0</v>
      </c>
      <c r="S17" s="73" t="str">
        <f t="shared" si="3"/>
        <v>正常</v>
      </c>
      <c r="T17" s="72">
        <f t="shared" si="16"/>
        <v>0</v>
      </c>
      <c r="U17" s="72"/>
      <c r="V17" s="125">
        <f t="shared" si="17"/>
        <v>0</v>
      </c>
      <c r="W17" s="72"/>
      <c r="X17" s="72"/>
      <c r="Y17" s="72"/>
      <c r="Z17" s="72"/>
      <c r="AA17" s="72"/>
      <c r="AB17" s="72"/>
      <c r="AC17" s="124">
        <f t="shared" si="19"/>
        <v>0</v>
      </c>
      <c r="AD17" s="324">
        <f t="shared" si="5"/>
        <v>0</v>
      </c>
      <c r="AE17" s="305">
        <f t="shared" si="6"/>
        <v>0</v>
      </c>
      <c r="AF17" s="73" t="str">
        <f t="shared" si="7"/>
        <v>正常</v>
      </c>
      <c r="AG17" s="72">
        <f t="shared" si="8"/>
        <v>0</v>
      </c>
      <c r="AH17" s="17">
        <f t="shared" si="9"/>
        <v>0</v>
      </c>
      <c r="AI17" s="49">
        <f t="shared" si="20"/>
        <v>0</v>
      </c>
      <c r="AJ17" s="50">
        <f t="shared" si="10"/>
        <v>0</v>
      </c>
      <c r="AK17" s="326">
        <f t="shared" si="11"/>
        <v>0</v>
      </c>
      <c r="AL17" s="305">
        <f t="shared" si="12"/>
        <v>0</v>
      </c>
      <c r="AM17" s="74" t="str">
        <f t="shared" si="13"/>
        <v>正常</v>
      </c>
      <c r="AN17" s="49"/>
      <c r="AO17" s="124">
        <f t="shared" si="21"/>
        <v>0</v>
      </c>
      <c r="AP17" s="127">
        <f t="shared" si="22"/>
        <v>0</v>
      </c>
      <c r="AQ17" s="137">
        <f t="shared" si="23"/>
        <v>0</v>
      </c>
      <c r="AR17" s="75" t="str">
        <f t="shared" si="24"/>
        <v>正常</v>
      </c>
    </row>
    <row r="18" spans="1:44" ht="33.75">
      <c r="A18" s="766" t="str">
        <f>目录及填表说明!$D$3</f>
        <v>请填XX地区</v>
      </c>
      <c r="B18" s="766" t="str">
        <f>目录及填表说明!$D$4</f>
        <v>请填XX项目</v>
      </c>
      <c r="C18" s="21">
        <v>2010202</v>
      </c>
      <c r="D18" s="68" t="s">
        <v>123</v>
      </c>
      <c r="E18" s="72"/>
      <c r="F18" s="72"/>
      <c r="G18" s="72"/>
      <c r="H18" s="72"/>
      <c r="I18" s="125">
        <f t="shared" si="25"/>
        <v>0</v>
      </c>
      <c r="J18" s="72"/>
      <c r="K18" s="72"/>
      <c r="L18" s="72"/>
      <c r="M18" s="72"/>
      <c r="N18" s="72"/>
      <c r="O18" s="72"/>
      <c r="P18" s="124">
        <f t="shared" si="15"/>
        <v>0</v>
      </c>
      <c r="Q18" s="324">
        <f t="shared" si="1"/>
        <v>0</v>
      </c>
      <c r="R18" s="305">
        <f t="shared" si="2"/>
        <v>0</v>
      </c>
      <c r="S18" s="73" t="str">
        <f t="shared" si="3"/>
        <v>正常</v>
      </c>
      <c r="T18" s="72">
        <f t="shared" si="16"/>
        <v>0</v>
      </c>
      <c r="U18" s="72"/>
      <c r="V18" s="125">
        <f t="shared" si="17"/>
        <v>0</v>
      </c>
      <c r="W18" s="72"/>
      <c r="X18" s="72"/>
      <c r="Y18" s="72"/>
      <c r="Z18" s="72"/>
      <c r="AA18" s="72"/>
      <c r="AB18" s="72"/>
      <c r="AC18" s="124">
        <f t="shared" si="19"/>
        <v>0</v>
      </c>
      <c r="AD18" s="324">
        <f t="shared" si="5"/>
        <v>0</v>
      </c>
      <c r="AE18" s="305">
        <f t="shared" si="6"/>
        <v>0</v>
      </c>
      <c r="AF18" s="73" t="str">
        <f t="shared" si="7"/>
        <v>正常</v>
      </c>
      <c r="AG18" s="72">
        <f t="shared" si="8"/>
        <v>0</v>
      </c>
      <c r="AH18" s="17">
        <f t="shared" si="9"/>
        <v>0</v>
      </c>
      <c r="AI18" s="49">
        <f t="shared" si="20"/>
        <v>0</v>
      </c>
      <c r="AJ18" s="50">
        <f t="shared" si="10"/>
        <v>0</v>
      </c>
      <c r="AK18" s="326">
        <f t="shared" si="11"/>
        <v>0</v>
      </c>
      <c r="AL18" s="305">
        <f t="shared" si="12"/>
        <v>0</v>
      </c>
      <c r="AM18" s="74" t="str">
        <f t="shared" si="13"/>
        <v>正常</v>
      </c>
      <c r="AN18" s="49"/>
      <c r="AO18" s="124">
        <f t="shared" si="21"/>
        <v>0</v>
      </c>
      <c r="AP18" s="127">
        <f t="shared" si="22"/>
        <v>0</v>
      </c>
      <c r="AQ18" s="137">
        <f t="shared" si="23"/>
        <v>0</v>
      </c>
      <c r="AR18" s="75" t="str">
        <f t="shared" si="24"/>
        <v>正常</v>
      </c>
    </row>
    <row r="19" spans="1:44" ht="33.75">
      <c r="A19" s="766" t="str">
        <f>目录及填表说明!$D$3</f>
        <v>请填XX地区</v>
      </c>
      <c r="B19" s="766" t="str">
        <f>目录及填表说明!$D$4</f>
        <v>请填XX项目</v>
      </c>
      <c r="C19" s="21">
        <v>20103</v>
      </c>
      <c r="D19" s="68" t="s">
        <v>124</v>
      </c>
      <c r="E19" s="72"/>
      <c r="F19" s="72"/>
      <c r="G19" s="72"/>
      <c r="H19" s="72"/>
      <c r="I19" s="125">
        <f t="shared" si="25"/>
        <v>0</v>
      </c>
      <c r="J19" s="72"/>
      <c r="K19" s="72"/>
      <c r="L19" s="72"/>
      <c r="M19" s="72"/>
      <c r="N19" s="72"/>
      <c r="O19" s="72"/>
      <c r="P19" s="124">
        <f t="shared" si="15"/>
        <v>0</v>
      </c>
      <c r="Q19" s="324">
        <f t="shared" si="1"/>
        <v>0</v>
      </c>
      <c r="R19" s="305">
        <f t="shared" si="2"/>
        <v>0</v>
      </c>
      <c r="S19" s="73" t="str">
        <f t="shared" si="3"/>
        <v>正常</v>
      </c>
      <c r="T19" s="72">
        <f t="shared" si="16"/>
        <v>0</v>
      </c>
      <c r="U19" s="72"/>
      <c r="V19" s="125">
        <f t="shared" si="17"/>
        <v>0</v>
      </c>
      <c r="W19" s="72"/>
      <c r="X19" s="72"/>
      <c r="Y19" s="72"/>
      <c r="Z19" s="72"/>
      <c r="AA19" s="72"/>
      <c r="AB19" s="72"/>
      <c r="AC19" s="124">
        <f t="shared" si="19"/>
        <v>0</v>
      </c>
      <c r="AD19" s="324">
        <f t="shared" si="5"/>
        <v>0</v>
      </c>
      <c r="AE19" s="305">
        <f t="shared" si="6"/>
        <v>0</v>
      </c>
      <c r="AF19" s="73" t="str">
        <f t="shared" si="7"/>
        <v>正常</v>
      </c>
      <c r="AG19" s="72">
        <f t="shared" si="8"/>
        <v>0</v>
      </c>
      <c r="AH19" s="17">
        <f t="shared" si="9"/>
        <v>0</v>
      </c>
      <c r="AI19" s="49">
        <f t="shared" si="20"/>
        <v>0</v>
      </c>
      <c r="AJ19" s="50">
        <f t="shared" si="10"/>
        <v>0</v>
      </c>
      <c r="AK19" s="326">
        <f t="shared" si="11"/>
        <v>0</v>
      </c>
      <c r="AL19" s="305">
        <f t="shared" si="12"/>
        <v>0</v>
      </c>
      <c r="AM19" s="74" t="str">
        <f t="shared" si="13"/>
        <v>正常</v>
      </c>
      <c r="AN19" s="49"/>
      <c r="AO19" s="124">
        <f t="shared" si="21"/>
        <v>0</v>
      </c>
      <c r="AP19" s="127">
        <f t="shared" si="22"/>
        <v>0</v>
      </c>
      <c r="AQ19" s="137">
        <f t="shared" si="23"/>
        <v>0</v>
      </c>
      <c r="AR19" s="75" t="str">
        <f t="shared" si="24"/>
        <v>正常</v>
      </c>
    </row>
    <row r="20" spans="1:44" ht="33.75">
      <c r="A20" s="766" t="str">
        <f>目录及填表说明!$D$3</f>
        <v>请填XX地区</v>
      </c>
      <c r="B20" s="766" t="str">
        <f>目录及填表说明!$D$4</f>
        <v>请填XX项目</v>
      </c>
      <c r="C20" s="21">
        <v>20104</v>
      </c>
      <c r="D20" s="68" t="s">
        <v>125</v>
      </c>
      <c r="E20" s="20">
        <f>SUM(E21:E28)</f>
        <v>0</v>
      </c>
      <c r="F20" s="20">
        <f>SUM(F21:F28)</f>
        <v>0</v>
      </c>
      <c r="G20" s="20">
        <f>SUM(G21:G28)</f>
        <v>0</v>
      </c>
      <c r="H20" s="20">
        <f>SUM(H21:H28)</f>
        <v>0</v>
      </c>
      <c r="I20" s="135">
        <f t="shared" si="25"/>
        <v>0</v>
      </c>
      <c r="J20" s="20">
        <f>SUM(J21:J28)</f>
        <v>0</v>
      </c>
      <c r="K20" s="20">
        <f t="shared" ref="K20:O20" si="28">SUM(K21:K28)</f>
        <v>0</v>
      </c>
      <c r="L20" s="20">
        <f t="shared" si="28"/>
        <v>0</v>
      </c>
      <c r="M20" s="20">
        <f t="shared" si="28"/>
        <v>0</v>
      </c>
      <c r="N20" s="20">
        <f t="shared" si="28"/>
        <v>0</v>
      </c>
      <c r="O20" s="20">
        <f t="shared" si="28"/>
        <v>0</v>
      </c>
      <c r="P20" s="132">
        <f t="shared" si="15"/>
        <v>0</v>
      </c>
      <c r="Q20" s="324">
        <f t="shared" si="1"/>
        <v>0</v>
      </c>
      <c r="R20" s="305">
        <f t="shared" si="2"/>
        <v>0</v>
      </c>
      <c r="S20" s="73" t="str">
        <f t="shared" si="3"/>
        <v>正常</v>
      </c>
      <c r="T20" s="20">
        <f t="shared" si="16"/>
        <v>0</v>
      </c>
      <c r="U20" s="20">
        <f>SUM(U21:U28)</f>
        <v>0</v>
      </c>
      <c r="V20" s="135">
        <f t="shared" si="17"/>
        <v>0</v>
      </c>
      <c r="W20" s="20">
        <f>SUM(W21:W28)</f>
        <v>0</v>
      </c>
      <c r="X20" s="20">
        <f t="shared" ref="X20:AB20" si="29">SUM(X21:X28)</f>
        <v>0</v>
      </c>
      <c r="Y20" s="20">
        <f t="shared" si="29"/>
        <v>0</v>
      </c>
      <c r="Z20" s="20">
        <f t="shared" si="29"/>
        <v>0</v>
      </c>
      <c r="AA20" s="20">
        <f t="shared" si="29"/>
        <v>0</v>
      </c>
      <c r="AB20" s="20">
        <f t="shared" si="29"/>
        <v>0</v>
      </c>
      <c r="AC20" s="124">
        <f t="shared" si="19"/>
        <v>0</v>
      </c>
      <c r="AD20" s="324">
        <f t="shared" si="5"/>
        <v>0</v>
      </c>
      <c r="AE20" s="305">
        <f t="shared" si="6"/>
        <v>0</v>
      </c>
      <c r="AF20" s="73" t="str">
        <f t="shared" si="7"/>
        <v>正常</v>
      </c>
      <c r="AG20" s="72">
        <f t="shared" si="8"/>
        <v>0</v>
      </c>
      <c r="AH20" s="17">
        <f t="shared" si="9"/>
        <v>0</v>
      </c>
      <c r="AI20" s="49">
        <f t="shared" si="20"/>
        <v>0</v>
      </c>
      <c r="AJ20" s="50">
        <f t="shared" si="10"/>
        <v>0</v>
      </c>
      <c r="AK20" s="326">
        <f t="shared" si="11"/>
        <v>0</v>
      </c>
      <c r="AL20" s="305">
        <f t="shared" si="12"/>
        <v>0</v>
      </c>
      <c r="AM20" s="74" t="str">
        <f t="shared" si="13"/>
        <v>正常</v>
      </c>
      <c r="AN20" s="49"/>
      <c r="AO20" s="124">
        <f t="shared" si="21"/>
        <v>0</v>
      </c>
      <c r="AP20" s="127">
        <f t="shared" si="22"/>
        <v>0</v>
      </c>
      <c r="AQ20" s="137">
        <f t="shared" si="23"/>
        <v>0</v>
      </c>
      <c r="AR20" s="75" t="str">
        <f t="shared" si="24"/>
        <v>正常</v>
      </c>
    </row>
    <row r="21" spans="1:44" ht="33.75">
      <c r="A21" s="766" t="str">
        <f>目录及填表说明!$D$3</f>
        <v>请填XX地区</v>
      </c>
      <c r="B21" s="766" t="str">
        <f>目录及填表说明!$D$4</f>
        <v>请填XX项目</v>
      </c>
      <c r="C21" s="21">
        <v>2010401</v>
      </c>
      <c r="D21" s="68" t="s">
        <v>126</v>
      </c>
      <c r="E21" s="72"/>
      <c r="F21" s="72"/>
      <c r="G21" s="72"/>
      <c r="H21" s="72"/>
      <c r="I21" s="125">
        <f t="shared" si="25"/>
        <v>0</v>
      </c>
      <c r="J21" s="72"/>
      <c r="K21" s="72"/>
      <c r="L21" s="72"/>
      <c r="M21" s="72"/>
      <c r="N21" s="72"/>
      <c r="O21" s="72"/>
      <c r="P21" s="124">
        <f t="shared" si="15"/>
        <v>0</v>
      </c>
      <c r="Q21" s="324">
        <f t="shared" si="1"/>
        <v>0</v>
      </c>
      <c r="R21" s="305">
        <f t="shared" si="2"/>
        <v>0</v>
      </c>
      <c r="S21" s="73" t="str">
        <f t="shared" si="3"/>
        <v>正常</v>
      </c>
      <c r="T21" s="72">
        <f t="shared" si="16"/>
        <v>0</v>
      </c>
      <c r="U21" s="72"/>
      <c r="V21" s="125">
        <f t="shared" si="17"/>
        <v>0</v>
      </c>
      <c r="W21" s="72"/>
      <c r="X21" s="72"/>
      <c r="Y21" s="72"/>
      <c r="Z21" s="72"/>
      <c r="AA21" s="72"/>
      <c r="AB21" s="72"/>
      <c r="AC21" s="124">
        <f t="shared" si="19"/>
        <v>0</v>
      </c>
      <c r="AD21" s="324">
        <f t="shared" si="5"/>
        <v>0</v>
      </c>
      <c r="AE21" s="305">
        <f t="shared" si="6"/>
        <v>0</v>
      </c>
      <c r="AF21" s="73" t="str">
        <f t="shared" si="7"/>
        <v>正常</v>
      </c>
      <c r="AG21" s="72">
        <f t="shared" si="8"/>
        <v>0</v>
      </c>
      <c r="AH21" s="17">
        <f t="shared" si="9"/>
        <v>0</v>
      </c>
      <c r="AI21" s="49">
        <f t="shared" si="20"/>
        <v>0</v>
      </c>
      <c r="AJ21" s="50">
        <f t="shared" si="10"/>
        <v>0</v>
      </c>
      <c r="AK21" s="326">
        <f t="shared" si="11"/>
        <v>0</v>
      </c>
      <c r="AL21" s="305">
        <f t="shared" si="12"/>
        <v>0</v>
      </c>
      <c r="AM21" s="74" t="str">
        <f t="shared" si="13"/>
        <v>正常</v>
      </c>
      <c r="AN21" s="49"/>
      <c r="AO21" s="124">
        <f t="shared" si="21"/>
        <v>0</v>
      </c>
      <c r="AP21" s="127">
        <f t="shared" si="22"/>
        <v>0</v>
      </c>
      <c r="AQ21" s="137">
        <f t="shared" si="23"/>
        <v>0</v>
      </c>
      <c r="AR21" s="75" t="str">
        <f t="shared" si="24"/>
        <v>正常</v>
      </c>
    </row>
    <row r="22" spans="1:44" ht="33.75">
      <c r="A22" s="766" t="str">
        <f>目录及填表说明!$D$3</f>
        <v>请填XX地区</v>
      </c>
      <c r="B22" s="766" t="str">
        <f>目录及填表说明!$D$4</f>
        <v>请填XX项目</v>
      </c>
      <c r="C22" s="21">
        <v>2010402</v>
      </c>
      <c r="D22" s="68" t="s">
        <v>127</v>
      </c>
      <c r="E22" s="72"/>
      <c r="F22" s="72"/>
      <c r="G22" s="72"/>
      <c r="H22" s="72"/>
      <c r="I22" s="125">
        <f t="shared" si="25"/>
        <v>0</v>
      </c>
      <c r="J22" s="72"/>
      <c r="K22" s="72"/>
      <c r="L22" s="72"/>
      <c r="M22" s="72"/>
      <c r="N22" s="72"/>
      <c r="O22" s="72"/>
      <c r="P22" s="124">
        <f t="shared" si="15"/>
        <v>0</v>
      </c>
      <c r="Q22" s="324">
        <f t="shared" si="1"/>
        <v>0</v>
      </c>
      <c r="R22" s="305">
        <f t="shared" si="2"/>
        <v>0</v>
      </c>
      <c r="S22" s="73" t="str">
        <f t="shared" si="3"/>
        <v>正常</v>
      </c>
      <c r="T22" s="72">
        <f t="shared" si="16"/>
        <v>0</v>
      </c>
      <c r="U22" s="72"/>
      <c r="V22" s="125">
        <f t="shared" si="17"/>
        <v>0</v>
      </c>
      <c r="W22" s="72"/>
      <c r="X22" s="72"/>
      <c r="Y22" s="72"/>
      <c r="Z22" s="72"/>
      <c r="AA22" s="72"/>
      <c r="AB22" s="72"/>
      <c r="AC22" s="124">
        <f t="shared" si="19"/>
        <v>0</v>
      </c>
      <c r="AD22" s="324">
        <f t="shared" si="5"/>
        <v>0</v>
      </c>
      <c r="AE22" s="305">
        <f t="shared" si="6"/>
        <v>0</v>
      </c>
      <c r="AF22" s="73" t="str">
        <f t="shared" si="7"/>
        <v>正常</v>
      </c>
      <c r="AG22" s="72">
        <f t="shared" si="8"/>
        <v>0</v>
      </c>
      <c r="AH22" s="17">
        <f t="shared" si="9"/>
        <v>0</v>
      </c>
      <c r="AI22" s="49">
        <f t="shared" si="20"/>
        <v>0</v>
      </c>
      <c r="AJ22" s="50">
        <f t="shared" si="10"/>
        <v>0</v>
      </c>
      <c r="AK22" s="326">
        <f t="shared" si="11"/>
        <v>0</v>
      </c>
      <c r="AL22" s="305">
        <f t="shared" si="12"/>
        <v>0</v>
      </c>
      <c r="AM22" s="74" t="str">
        <f t="shared" si="13"/>
        <v>正常</v>
      </c>
      <c r="AN22" s="49"/>
      <c r="AO22" s="124">
        <f t="shared" si="21"/>
        <v>0</v>
      </c>
      <c r="AP22" s="127">
        <f t="shared" si="22"/>
        <v>0</v>
      </c>
      <c r="AQ22" s="137">
        <f t="shared" si="23"/>
        <v>0</v>
      </c>
      <c r="AR22" s="75" t="str">
        <f t="shared" si="24"/>
        <v>正常</v>
      </c>
    </row>
    <row r="23" spans="1:44" ht="33.75">
      <c r="A23" s="766" t="str">
        <f>目录及填表说明!$D$3</f>
        <v>请填XX地区</v>
      </c>
      <c r="B23" s="766" t="str">
        <f>目录及填表说明!$D$4</f>
        <v>请填XX项目</v>
      </c>
      <c r="C23" s="21">
        <v>2010403</v>
      </c>
      <c r="D23" s="68" t="s">
        <v>128</v>
      </c>
      <c r="E23" s="72"/>
      <c r="F23" s="72"/>
      <c r="G23" s="72"/>
      <c r="H23" s="72"/>
      <c r="I23" s="125">
        <f t="shared" si="25"/>
        <v>0</v>
      </c>
      <c r="J23" s="72"/>
      <c r="K23" s="72"/>
      <c r="L23" s="72"/>
      <c r="M23" s="72"/>
      <c r="N23" s="72"/>
      <c r="O23" s="72"/>
      <c r="P23" s="124">
        <f t="shared" si="15"/>
        <v>0</v>
      </c>
      <c r="Q23" s="324">
        <f t="shared" si="1"/>
        <v>0</v>
      </c>
      <c r="R23" s="305">
        <f t="shared" si="2"/>
        <v>0</v>
      </c>
      <c r="S23" s="73" t="str">
        <f t="shared" si="3"/>
        <v>正常</v>
      </c>
      <c r="T23" s="72">
        <f t="shared" si="16"/>
        <v>0</v>
      </c>
      <c r="U23" s="72"/>
      <c r="V23" s="125">
        <f t="shared" si="17"/>
        <v>0</v>
      </c>
      <c r="W23" s="72"/>
      <c r="X23" s="72"/>
      <c r="Y23" s="72"/>
      <c r="Z23" s="72"/>
      <c r="AA23" s="72"/>
      <c r="AB23" s="72"/>
      <c r="AC23" s="124">
        <f t="shared" si="19"/>
        <v>0</v>
      </c>
      <c r="AD23" s="324">
        <f t="shared" si="5"/>
        <v>0</v>
      </c>
      <c r="AE23" s="305">
        <f t="shared" si="6"/>
        <v>0</v>
      </c>
      <c r="AF23" s="73" t="str">
        <f t="shared" si="7"/>
        <v>正常</v>
      </c>
      <c r="AG23" s="72">
        <f t="shared" si="8"/>
        <v>0</v>
      </c>
      <c r="AH23" s="17">
        <f t="shared" si="9"/>
        <v>0</v>
      </c>
      <c r="AI23" s="49">
        <f t="shared" si="20"/>
        <v>0</v>
      </c>
      <c r="AJ23" s="50">
        <f t="shared" si="10"/>
        <v>0</v>
      </c>
      <c r="AK23" s="326">
        <f t="shared" si="11"/>
        <v>0</v>
      </c>
      <c r="AL23" s="305">
        <f t="shared" si="12"/>
        <v>0</v>
      </c>
      <c r="AM23" s="74" t="str">
        <f t="shared" si="13"/>
        <v>正常</v>
      </c>
      <c r="AN23" s="49"/>
      <c r="AO23" s="124">
        <f t="shared" si="21"/>
        <v>0</v>
      </c>
      <c r="AP23" s="127">
        <f t="shared" si="22"/>
        <v>0</v>
      </c>
      <c r="AQ23" s="137">
        <f t="shared" si="23"/>
        <v>0</v>
      </c>
      <c r="AR23" s="75" t="str">
        <f t="shared" si="24"/>
        <v>正常</v>
      </c>
    </row>
    <row r="24" spans="1:44" ht="33.75">
      <c r="A24" s="766" t="str">
        <f>目录及填表说明!$D$3</f>
        <v>请填XX地区</v>
      </c>
      <c r="B24" s="766" t="str">
        <f>目录及填表说明!$D$4</f>
        <v>请填XX项目</v>
      </c>
      <c r="C24" s="21">
        <v>2010404</v>
      </c>
      <c r="D24" s="68" t="s">
        <v>129</v>
      </c>
      <c r="E24" s="72"/>
      <c r="F24" s="72"/>
      <c r="G24" s="72"/>
      <c r="H24" s="72"/>
      <c r="I24" s="125">
        <f t="shared" si="25"/>
        <v>0</v>
      </c>
      <c r="J24" s="72"/>
      <c r="K24" s="72"/>
      <c r="L24" s="72"/>
      <c r="M24" s="72"/>
      <c r="N24" s="72"/>
      <c r="O24" s="72"/>
      <c r="P24" s="124">
        <f t="shared" si="15"/>
        <v>0</v>
      </c>
      <c r="Q24" s="324">
        <f t="shared" si="1"/>
        <v>0</v>
      </c>
      <c r="R24" s="305">
        <f t="shared" si="2"/>
        <v>0</v>
      </c>
      <c r="S24" s="73" t="str">
        <f t="shared" si="3"/>
        <v>正常</v>
      </c>
      <c r="T24" s="72">
        <f t="shared" si="16"/>
        <v>0</v>
      </c>
      <c r="U24" s="72"/>
      <c r="V24" s="125">
        <f t="shared" si="17"/>
        <v>0</v>
      </c>
      <c r="W24" s="72"/>
      <c r="X24" s="72"/>
      <c r="Y24" s="72"/>
      <c r="Z24" s="72"/>
      <c r="AA24" s="72"/>
      <c r="AB24" s="72"/>
      <c r="AC24" s="124">
        <f t="shared" si="19"/>
        <v>0</v>
      </c>
      <c r="AD24" s="324">
        <f t="shared" si="5"/>
        <v>0</v>
      </c>
      <c r="AE24" s="305">
        <f t="shared" si="6"/>
        <v>0</v>
      </c>
      <c r="AF24" s="73" t="str">
        <f t="shared" si="7"/>
        <v>正常</v>
      </c>
      <c r="AG24" s="72">
        <f t="shared" si="8"/>
        <v>0</v>
      </c>
      <c r="AH24" s="17">
        <f t="shared" si="9"/>
        <v>0</v>
      </c>
      <c r="AI24" s="49">
        <f t="shared" si="20"/>
        <v>0</v>
      </c>
      <c r="AJ24" s="50">
        <f t="shared" si="10"/>
        <v>0</v>
      </c>
      <c r="AK24" s="326">
        <f t="shared" si="11"/>
        <v>0</v>
      </c>
      <c r="AL24" s="305">
        <f t="shared" si="12"/>
        <v>0</v>
      </c>
      <c r="AM24" s="74" t="str">
        <f t="shared" si="13"/>
        <v>正常</v>
      </c>
      <c r="AN24" s="49"/>
      <c r="AO24" s="124">
        <f t="shared" si="21"/>
        <v>0</v>
      </c>
      <c r="AP24" s="127">
        <f t="shared" si="22"/>
        <v>0</v>
      </c>
      <c r="AQ24" s="137">
        <f t="shared" si="23"/>
        <v>0</v>
      </c>
      <c r="AR24" s="75" t="str">
        <f t="shared" si="24"/>
        <v>正常</v>
      </c>
    </row>
    <row r="25" spans="1:44" ht="33.75">
      <c r="A25" s="766" t="str">
        <f>目录及填表说明!$D$3</f>
        <v>请填XX地区</v>
      </c>
      <c r="B25" s="766" t="str">
        <f>目录及填表说明!$D$4</f>
        <v>请填XX项目</v>
      </c>
      <c r="C25" s="21">
        <v>2010405</v>
      </c>
      <c r="D25" s="68" t="s">
        <v>130</v>
      </c>
      <c r="E25" s="72"/>
      <c r="F25" s="72"/>
      <c r="G25" s="72"/>
      <c r="H25" s="72"/>
      <c r="I25" s="125">
        <f t="shared" si="25"/>
        <v>0</v>
      </c>
      <c r="J25" s="72"/>
      <c r="K25" s="72"/>
      <c r="L25" s="72"/>
      <c r="M25" s="72"/>
      <c r="N25" s="72"/>
      <c r="O25" s="72"/>
      <c r="P25" s="124">
        <f t="shared" si="15"/>
        <v>0</v>
      </c>
      <c r="Q25" s="324">
        <f t="shared" si="1"/>
        <v>0</v>
      </c>
      <c r="R25" s="305">
        <f t="shared" si="2"/>
        <v>0</v>
      </c>
      <c r="S25" s="73" t="str">
        <f t="shared" si="3"/>
        <v>正常</v>
      </c>
      <c r="T25" s="72">
        <f t="shared" si="16"/>
        <v>0</v>
      </c>
      <c r="U25" s="72"/>
      <c r="V25" s="125">
        <f t="shared" si="17"/>
        <v>0</v>
      </c>
      <c r="W25" s="72"/>
      <c r="X25" s="72"/>
      <c r="Y25" s="72"/>
      <c r="Z25" s="72"/>
      <c r="AA25" s="72"/>
      <c r="AB25" s="72"/>
      <c r="AC25" s="124">
        <f t="shared" si="19"/>
        <v>0</v>
      </c>
      <c r="AD25" s="324">
        <f t="shared" si="5"/>
        <v>0</v>
      </c>
      <c r="AE25" s="305">
        <f t="shared" si="6"/>
        <v>0</v>
      </c>
      <c r="AF25" s="73" t="str">
        <f t="shared" si="7"/>
        <v>正常</v>
      </c>
      <c r="AG25" s="72">
        <f t="shared" si="8"/>
        <v>0</v>
      </c>
      <c r="AH25" s="17">
        <f t="shared" si="9"/>
        <v>0</v>
      </c>
      <c r="AI25" s="49">
        <f t="shared" si="20"/>
        <v>0</v>
      </c>
      <c r="AJ25" s="50">
        <f t="shared" si="10"/>
        <v>0</v>
      </c>
      <c r="AK25" s="326">
        <f t="shared" si="11"/>
        <v>0</v>
      </c>
      <c r="AL25" s="305">
        <f t="shared" si="12"/>
        <v>0</v>
      </c>
      <c r="AM25" s="74" t="str">
        <f t="shared" si="13"/>
        <v>正常</v>
      </c>
      <c r="AN25" s="49"/>
      <c r="AO25" s="124">
        <f t="shared" si="21"/>
        <v>0</v>
      </c>
      <c r="AP25" s="127">
        <f t="shared" si="22"/>
        <v>0</v>
      </c>
      <c r="AQ25" s="137">
        <f t="shared" si="23"/>
        <v>0</v>
      </c>
      <c r="AR25" s="75" t="str">
        <f t="shared" si="24"/>
        <v>正常</v>
      </c>
    </row>
    <row r="26" spans="1:44" ht="33.75">
      <c r="A26" s="766" t="str">
        <f>目录及填表说明!$D$3</f>
        <v>请填XX地区</v>
      </c>
      <c r="B26" s="766" t="str">
        <f>目录及填表说明!$D$4</f>
        <v>请填XX项目</v>
      </c>
      <c r="C26" s="21">
        <v>2010406</v>
      </c>
      <c r="D26" s="68" t="s">
        <v>131</v>
      </c>
      <c r="E26" s="72"/>
      <c r="F26" s="72"/>
      <c r="G26" s="72"/>
      <c r="H26" s="72"/>
      <c r="I26" s="125">
        <f t="shared" si="25"/>
        <v>0</v>
      </c>
      <c r="J26" s="72"/>
      <c r="K26" s="72"/>
      <c r="L26" s="72"/>
      <c r="M26" s="72"/>
      <c r="N26" s="72"/>
      <c r="O26" s="72"/>
      <c r="P26" s="124">
        <f t="shared" si="15"/>
        <v>0</v>
      </c>
      <c r="Q26" s="324">
        <f t="shared" si="1"/>
        <v>0</v>
      </c>
      <c r="R26" s="305">
        <f t="shared" si="2"/>
        <v>0</v>
      </c>
      <c r="S26" s="73" t="str">
        <f t="shared" si="3"/>
        <v>正常</v>
      </c>
      <c r="T26" s="72">
        <f t="shared" si="16"/>
        <v>0</v>
      </c>
      <c r="U26" s="72"/>
      <c r="V26" s="125">
        <f t="shared" si="17"/>
        <v>0</v>
      </c>
      <c r="W26" s="72"/>
      <c r="X26" s="72"/>
      <c r="Y26" s="72"/>
      <c r="Z26" s="72"/>
      <c r="AA26" s="72"/>
      <c r="AB26" s="72"/>
      <c r="AC26" s="124">
        <f t="shared" si="19"/>
        <v>0</v>
      </c>
      <c r="AD26" s="324">
        <f t="shared" si="5"/>
        <v>0</v>
      </c>
      <c r="AE26" s="305">
        <f t="shared" si="6"/>
        <v>0</v>
      </c>
      <c r="AF26" s="73" t="str">
        <f t="shared" si="7"/>
        <v>正常</v>
      </c>
      <c r="AG26" s="72">
        <f t="shared" si="8"/>
        <v>0</v>
      </c>
      <c r="AH26" s="17">
        <f t="shared" si="9"/>
        <v>0</v>
      </c>
      <c r="AI26" s="49">
        <f t="shared" si="20"/>
        <v>0</v>
      </c>
      <c r="AJ26" s="50">
        <f t="shared" si="10"/>
        <v>0</v>
      </c>
      <c r="AK26" s="326">
        <f t="shared" si="11"/>
        <v>0</v>
      </c>
      <c r="AL26" s="305">
        <f t="shared" si="12"/>
        <v>0</v>
      </c>
      <c r="AM26" s="74" t="str">
        <f t="shared" si="13"/>
        <v>正常</v>
      </c>
      <c r="AN26" s="49"/>
      <c r="AO26" s="124">
        <f t="shared" si="21"/>
        <v>0</v>
      </c>
      <c r="AP26" s="127">
        <f t="shared" si="22"/>
        <v>0</v>
      </c>
      <c r="AQ26" s="137">
        <f t="shared" si="23"/>
        <v>0</v>
      </c>
      <c r="AR26" s="75" t="str">
        <f t="shared" si="24"/>
        <v>正常</v>
      </c>
    </row>
    <row r="27" spans="1:44" ht="33.75">
      <c r="A27" s="766" t="str">
        <f>目录及填表说明!$D$3</f>
        <v>请填XX地区</v>
      </c>
      <c r="B27" s="766" t="str">
        <f>目录及填表说明!$D$4</f>
        <v>请填XX项目</v>
      </c>
      <c r="C27" s="21">
        <v>2010407</v>
      </c>
      <c r="D27" s="68" t="s">
        <v>132</v>
      </c>
      <c r="E27" s="72"/>
      <c r="F27" s="72"/>
      <c r="G27" s="72"/>
      <c r="H27" s="72"/>
      <c r="I27" s="125">
        <f t="shared" si="25"/>
        <v>0</v>
      </c>
      <c r="J27" s="72"/>
      <c r="K27" s="72"/>
      <c r="L27" s="72"/>
      <c r="M27" s="72"/>
      <c r="N27" s="72"/>
      <c r="O27" s="72"/>
      <c r="P27" s="124">
        <f t="shared" si="15"/>
        <v>0</v>
      </c>
      <c r="Q27" s="324">
        <f t="shared" si="1"/>
        <v>0</v>
      </c>
      <c r="R27" s="305">
        <f t="shared" si="2"/>
        <v>0</v>
      </c>
      <c r="S27" s="73" t="str">
        <f t="shared" si="3"/>
        <v>正常</v>
      </c>
      <c r="T27" s="72">
        <f t="shared" si="16"/>
        <v>0</v>
      </c>
      <c r="U27" s="72"/>
      <c r="V27" s="125">
        <f t="shared" si="17"/>
        <v>0</v>
      </c>
      <c r="W27" s="72"/>
      <c r="X27" s="72"/>
      <c r="Y27" s="72"/>
      <c r="Z27" s="72"/>
      <c r="AA27" s="72"/>
      <c r="AB27" s="72"/>
      <c r="AC27" s="124">
        <f t="shared" si="19"/>
        <v>0</v>
      </c>
      <c r="AD27" s="324">
        <f t="shared" si="5"/>
        <v>0</v>
      </c>
      <c r="AE27" s="305">
        <f t="shared" si="6"/>
        <v>0</v>
      </c>
      <c r="AF27" s="73" t="str">
        <f t="shared" si="7"/>
        <v>正常</v>
      </c>
      <c r="AG27" s="72">
        <f t="shared" si="8"/>
        <v>0</v>
      </c>
      <c r="AH27" s="17">
        <f t="shared" si="9"/>
        <v>0</v>
      </c>
      <c r="AI27" s="49">
        <f t="shared" si="20"/>
        <v>0</v>
      </c>
      <c r="AJ27" s="50">
        <f t="shared" si="10"/>
        <v>0</v>
      </c>
      <c r="AK27" s="326">
        <f t="shared" si="11"/>
        <v>0</v>
      </c>
      <c r="AL27" s="305">
        <f t="shared" si="12"/>
        <v>0</v>
      </c>
      <c r="AM27" s="74" t="str">
        <f t="shared" si="13"/>
        <v>正常</v>
      </c>
      <c r="AN27" s="49"/>
      <c r="AO27" s="124">
        <f t="shared" si="21"/>
        <v>0</v>
      </c>
      <c r="AP27" s="127">
        <f t="shared" si="22"/>
        <v>0</v>
      </c>
      <c r="AQ27" s="137">
        <f t="shared" si="23"/>
        <v>0</v>
      </c>
      <c r="AR27" s="75" t="str">
        <f t="shared" si="24"/>
        <v>正常</v>
      </c>
    </row>
    <row r="28" spans="1:44" ht="33.75">
      <c r="A28" s="766" t="str">
        <f>目录及填表说明!$D$3</f>
        <v>请填XX地区</v>
      </c>
      <c r="B28" s="766" t="str">
        <f>目录及填表说明!$D$4</f>
        <v>请填XX项目</v>
      </c>
      <c r="C28" s="21">
        <v>2010408</v>
      </c>
      <c r="D28" s="68" t="s">
        <v>133</v>
      </c>
      <c r="E28" s="72"/>
      <c r="F28" s="72"/>
      <c r="G28" s="72"/>
      <c r="H28" s="72"/>
      <c r="I28" s="125">
        <f t="shared" si="25"/>
        <v>0</v>
      </c>
      <c r="J28" s="72"/>
      <c r="K28" s="72"/>
      <c r="L28" s="72"/>
      <c r="M28" s="72"/>
      <c r="N28" s="72"/>
      <c r="O28" s="72"/>
      <c r="P28" s="124">
        <f t="shared" si="15"/>
        <v>0</v>
      </c>
      <c r="Q28" s="324">
        <f t="shared" si="1"/>
        <v>0</v>
      </c>
      <c r="R28" s="305">
        <f t="shared" si="2"/>
        <v>0</v>
      </c>
      <c r="S28" s="73" t="str">
        <f t="shared" si="3"/>
        <v>正常</v>
      </c>
      <c r="T28" s="72">
        <f t="shared" si="16"/>
        <v>0</v>
      </c>
      <c r="U28" s="72"/>
      <c r="V28" s="125">
        <f t="shared" si="17"/>
        <v>0</v>
      </c>
      <c r="W28" s="72"/>
      <c r="X28" s="72"/>
      <c r="Y28" s="72"/>
      <c r="Z28" s="72"/>
      <c r="AA28" s="72"/>
      <c r="AB28" s="72"/>
      <c r="AC28" s="124">
        <f t="shared" si="19"/>
        <v>0</v>
      </c>
      <c r="AD28" s="324">
        <f t="shared" si="5"/>
        <v>0</v>
      </c>
      <c r="AE28" s="305">
        <f t="shared" si="6"/>
        <v>0</v>
      </c>
      <c r="AF28" s="73" t="str">
        <f t="shared" si="7"/>
        <v>正常</v>
      </c>
      <c r="AG28" s="72">
        <f t="shared" si="8"/>
        <v>0</v>
      </c>
      <c r="AH28" s="17">
        <f t="shared" si="9"/>
        <v>0</v>
      </c>
      <c r="AI28" s="49">
        <f t="shared" si="20"/>
        <v>0</v>
      </c>
      <c r="AJ28" s="50">
        <f t="shared" si="10"/>
        <v>0</v>
      </c>
      <c r="AK28" s="326">
        <f t="shared" si="11"/>
        <v>0</v>
      </c>
      <c r="AL28" s="305">
        <f t="shared" si="12"/>
        <v>0</v>
      </c>
      <c r="AM28" s="74" t="str">
        <f t="shared" si="13"/>
        <v>正常</v>
      </c>
      <c r="AN28" s="49"/>
      <c r="AO28" s="124">
        <f t="shared" si="21"/>
        <v>0</v>
      </c>
      <c r="AP28" s="127">
        <f t="shared" si="22"/>
        <v>0</v>
      </c>
      <c r="AQ28" s="137">
        <f t="shared" si="23"/>
        <v>0</v>
      </c>
      <c r="AR28" s="75" t="str">
        <f t="shared" si="24"/>
        <v>正常</v>
      </c>
    </row>
    <row r="29" spans="1:44" ht="33.75">
      <c r="A29" s="766" t="str">
        <f>目录及填表说明!$D$3</f>
        <v>请填XX地区</v>
      </c>
      <c r="B29" s="766" t="str">
        <f>目录及填表说明!$D$4</f>
        <v>请填XX项目</v>
      </c>
      <c r="C29" s="21">
        <v>20105</v>
      </c>
      <c r="D29" s="68" t="s">
        <v>134</v>
      </c>
      <c r="E29" s="72"/>
      <c r="F29" s="72"/>
      <c r="G29" s="72"/>
      <c r="H29" s="72"/>
      <c r="I29" s="125">
        <f t="shared" si="25"/>
        <v>0</v>
      </c>
      <c r="J29" s="72"/>
      <c r="K29" s="72"/>
      <c r="L29" s="72"/>
      <c r="M29" s="72"/>
      <c r="N29" s="72"/>
      <c r="O29" s="72"/>
      <c r="P29" s="124">
        <f t="shared" si="15"/>
        <v>0</v>
      </c>
      <c r="Q29" s="324">
        <f t="shared" si="1"/>
        <v>0</v>
      </c>
      <c r="R29" s="305">
        <f t="shared" si="2"/>
        <v>0</v>
      </c>
      <c r="S29" s="73" t="str">
        <f t="shared" si="3"/>
        <v>正常</v>
      </c>
      <c r="T29" s="72">
        <f t="shared" si="16"/>
        <v>0</v>
      </c>
      <c r="U29" s="72"/>
      <c r="V29" s="125">
        <f t="shared" si="17"/>
        <v>0</v>
      </c>
      <c r="W29" s="72"/>
      <c r="X29" s="72"/>
      <c r="Y29" s="72"/>
      <c r="Z29" s="72"/>
      <c r="AA29" s="72"/>
      <c r="AB29" s="72"/>
      <c r="AC29" s="124">
        <f t="shared" si="19"/>
        <v>0</v>
      </c>
      <c r="AD29" s="324">
        <f t="shared" si="5"/>
        <v>0</v>
      </c>
      <c r="AE29" s="305">
        <f t="shared" si="6"/>
        <v>0</v>
      </c>
      <c r="AF29" s="73" t="str">
        <f t="shared" si="7"/>
        <v>正常</v>
      </c>
      <c r="AG29" s="72">
        <f t="shared" si="8"/>
        <v>0</v>
      </c>
      <c r="AH29" s="17">
        <f t="shared" si="9"/>
        <v>0</v>
      </c>
      <c r="AI29" s="49">
        <f t="shared" si="20"/>
        <v>0</v>
      </c>
      <c r="AJ29" s="50">
        <f t="shared" si="10"/>
        <v>0</v>
      </c>
      <c r="AK29" s="326">
        <f t="shared" si="11"/>
        <v>0</v>
      </c>
      <c r="AL29" s="305">
        <f t="shared" si="12"/>
        <v>0</v>
      </c>
      <c r="AM29" s="74" t="str">
        <f t="shared" si="13"/>
        <v>正常</v>
      </c>
      <c r="AN29" s="49"/>
      <c r="AO29" s="124">
        <f t="shared" si="21"/>
        <v>0</v>
      </c>
      <c r="AP29" s="127">
        <f t="shared" si="22"/>
        <v>0</v>
      </c>
      <c r="AQ29" s="137">
        <f t="shared" si="23"/>
        <v>0</v>
      </c>
      <c r="AR29" s="75" t="str">
        <f t="shared" si="24"/>
        <v>正常</v>
      </c>
    </row>
    <row r="30" spans="1:44" ht="33.75">
      <c r="A30" s="765" t="str">
        <f>目录及填表说明!$D$3</f>
        <v>请填XX地区</v>
      </c>
      <c r="B30" s="765" t="str">
        <f>目录及填表说明!$D$4</f>
        <v>请填XX项目</v>
      </c>
      <c r="C30" s="21">
        <v>202</v>
      </c>
      <c r="D30" s="68" t="s">
        <v>135</v>
      </c>
      <c r="E30" s="5">
        <f t="shared" ref="E30" si="30">E31+E32+E43+E47+E52+E57+E64+E70+E78+E82+E83</f>
        <v>0</v>
      </c>
      <c r="F30" s="5">
        <f t="shared" ref="F30:H30" si="31">F31+F32+F43+F47+F52+F57+F64+F70+F78+F82+F83</f>
        <v>0</v>
      </c>
      <c r="G30" s="5">
        <f t="shared" si="31"/>
        <v>0</v>
      </c>
      <c r="H30" s="5">
        <f t="shared" si="31"/>
        <v>0</v>
      </c>
      <c r="I30" s="134">
        <f t="shared" si="25"/>
        <v>0</v>
      </c>
      <c r="J30" s="5">
        <f t="shared" ref="J30:O30" si="32">J31+J32+J43+J47+J52+J57+J64+J70+J78+J82+J83</f>
        <v>0</v>
      </c>
      <c r="K30" s="5">
        <f t="shared" si="32"/>
        <v>0</v>
      </c>
      <c r="L30" s="5">
        <f t="shared" si="32"/>
        <v>0</v>
      </c>
      <c r="M30" s="5">
        <f t="shared" si="32"/>
        <v>0</v>
      </c>
      <c r="N30" s="5">
        <f t="shared" si="32"/>
        <v>0</v>
      </c>
      <c r="O30" s="5">
        <f t="shared" si="32"/>
        <v>0</v>
      </c>
      <c r="P30" s="131">
        <f t="shared" si="15"/>
        <v>0</v>
      </c>
      <c r="Q30" s="324">
        <f t="shared" si="1"/>
        <v>0</v>
      </c>
      <c r="R30" s="305">
        <f t="shared" si="2"/>
        <v>0</v>
      </c>
      <c r="S30" s="73" t="str">
        <f t="shared" si="3"/>
        <v>正常</v>
      </c>
      <c r="T30" s="5">
        <f t="shared" si="16"/>
        <v>0</v>
      </c>
      <c r="U30" s="5">
        <f t="shared" ref="U30" si="33">U31+U32+U43+U47+U52+U57+U64+U70+U78+U82+U83</f>
        <v>0</v>
      </c>
      <c r="V30" s="134">
        <f t="shared" si="17"/>
        <v>0</v>
      </c>
      <c r="W30" s="5">
        <f t="shared" ref="W30:AB30" si="34">W31+W32+W43+W47+W52+W57+W64+W70+W78+W82+W83</f>
        <v>0</v>
      </c>
      <c r="X30" s="5">
        <f t="shared" si="34"/>
        <v>0</v>
      </c>
      <c r="Y30" s="5">
        <f t="shared" si="34"/>
        <v>0</v>
      </c>
      <c r="Z30" s="5">
        <f t="shared" si="34"/>
        <v>0</v>
      </c>
      <c r="AA30" s="5">
        <f t="shared" si="34"/>
        <v>0</v>
      </c>
      <c r="AB30" s="5">
        <f t="shared" si="34"/>
        <v>0</v>
      </c>
      <c r="AC30" s="124">
        <f t="shared" si="19"/>
        <v>0</v>
      </c>
      <c r="AD30" s="324">
        <f t="shared" si="5"/>
        <v>0</v>
      </c>
      <c r="AE30" s="305">
        <f t="shared" si="6"/>
        <v>0</v>
      </c>
      <c r="AF30" s="73" t="str">
        <f t="shared" si="7"/>
        <v>正常</v>
      </c>
      <c r="AG30" s="72">
        <f t="shared" si="8"/>
        <v>0</v>
      </c>
      <c r="AH30" s="17">
        <f t="shared" si="9"/>
        <v>0</v>
      </c>
      <c r="AI30" s="49">
        <f t="shared" si="20"/>
        <v>0</v>
      </c>
      <c r="AJ30" s="50">
        <f t="shared" si="10"/>
        <v>0</v>
      </c>
      <c r="AK30" s="326">
        <f t="shared" ref="AK30:AK61" si="35">IF(AI30=0,IF(AJ30&gt;0,100%,IF(AJ30&lt;0,-100%,0)),IF(AI30&lt;0,IF(AJ30&gt;0,100%,-AJ30/AI30),AJ30/AI30))</f>
        <v>0</v>
      </c>
      <c r="AL30" s="305">
        <f t="shared" si="12"/>
        <v>0</v>
      </c>
      <c r="AM30" s="74" t="str">
        <f t="shared" si="13"/>
        <v>正常</v>
      </c>
      <c r="AN30" s="49"/>
      <c r="AO30" s="124">
        <f t="shared" si="21"/>
        <v>0</v>
      </c>
      <c r="AP30" s="127">
        <f>IF(AN30=0,IF(AO30&gt;0,100%,IF(AO30&lt;0,-100%,0)),IF(AN30&lt;0,IF(AO30&gt;0,100%,-AO30/AN30),AO30/AN30))</f>
        <v>0</v>
      </c>
      <c r="AQ30" s="137">
        <f t="shared" si="23"/>
        <v>0</v>
      </c>
      <c r="AR30" s="75" t="str">
        <f>IF(AN30=0,IF(AO30=0,"正常","调整预算"), IF(AP30&lt;80%,"正常",IF(AP30&lt;100%,"预警","停止付款")))</f>
        <v>正常</v>
      </c>
    </row>
    <row r="31" spans="1:44" ht="33.75">
      <c r="A31" s="765" t="str">
        <f>目录及填表说明!$D$3</f>
        <v>请填XX地区</v>
      </c>
      <c r="B31" s="765" t="str">
        <f>目录及填表说明!$D$4</f>
        <v>请填XX项目</v>
      </c>
      <c r="C31" s="21">
        <v>20201</v>
      </c>
      <c r="D31" s="68" t="s">
        <v>136</v>
      </c>
      <c r="E31" s="72"/>
      <c r="F31" s="72"/>
      <c r="G31" s="72"/>
      <c r="H31" s="72"/>
      <c r="I31" s="125">
        <f t="shared" si="25"/>
        <v>0</v>
      </c>
      <c r="J31" s="72"/>
      <c r="K31" s="72"/>
      <c r="L31" s="72"/>
      <c r="M31" s="72"/>
      <c r="N31" s="72"/>
      <c r="O31" s="72"/>
      <c r="P31" s="124">
        <f t="shared" si="15"/>
        <v>0</v>
      </c>
      <c r="Q31" s="324">
        <f t="shared" si="1"/>
        <v>0</v>
      </c>
      <c r="R31" s="305">
        <f t="shared" si="2"/>
        <v>0</v>
      </c>
      <c r="S31" s="73" t="str">
        <f t="shared" si="3"/>
        <v>正常</v>
      </c>
      <c r="T31" s="72">
        <f t="shared" si="16"/>
        <v>0</v>
      </c>
      <c r="U31" s="72"/>
      <c r="V31" s="125">
        <f t="shared" si="17"/>
        <v>0</v>
      </c>
      <c r="W31" s="72"/>
      <c r="X31" s="72"/>
      <c r="Y31" s="72"/>
      <c r="Z31" s="72"/>
      <c r="AA31" s="72"/>
      <c r="AB31" s="72"/>
      <c r="AC31" s="124">
        <f t="shared" si="19"/>
        <v>0</v>
      </c>
      <c r="AD31" s="324">
        <f t="shared" si="5"/>
        <v>0</v>
      </c>
      <c r="AE31" s="305">
        <f t="shared" si="6"/>
        <v>0</v>
      </c>
      <c r="AF31" s="73" t="str">
        <f t="shared" si="7"/>
        <v>正常</v>
      </c>
      <c r="AG31" s="72">
        <f t="shared" si="8"/>
        <v>0</v>
      </c>
      <c r="AH31" s="17">
        <f t="shared" si="9"/>
        <v>0</v>
      </c>
      <c r="AI31" s="49">
        <f t="shared" si="20"/>
        <v>0</v>
      </c>
      <c r="AJ31" s="50">
        <f t="shared" si="10"/>
        <v>0</v>
      </c>
      <c r="AK31" s="326">
        <f t="shared" si="35"/>
        <v>0</v>
      </c>
      <c r="AL31" s="305">
        <f t="shared" si="12"/>
        <v>0</v>
      </c>
      <c r="AM31" s="74" t="str">
        <f t="shared" si="13"/>
        <v>正常</v>
      </c>
      <c r="AN31" s="49"/>
      <c r="AO31" s="124">
        <f t="shared" si="21"/>
        <v>0</v>
      </c>
      <c r="AP31" s="127">
        <f t="shared" ref="AP31:AP106" si="36">IF(AN31=0,IF(AO31&gt;0,100%,IF(AO31&lt;0,-100%,0)),IF(AN31&lt;0,IF(AO31&gt;0,100%,-AO31/AN31),AO31/AN31))</f>
        <v>0</v>
      </c>
      <c r="AQ31" s="137">
        <f t="shared" si="23"/>
        <v>0</v>
      </c>
      <c r="AR31" s="75" t="str">
        <f t="shared" ref="AR31:AR106" si="37">IF(AN31=0,IF(AO31=0,"正常","调整预算"), IF(AP31&lt;80%,"正常",IF(AP31&lt;100%,"预警","停止付款")))</f>
        <v>正常</v>
      </c>
    </row>
    <row r="32" spans="1:44" ht="33.75">
      <c r="A32" s="765" t="str">
        <f>目录及填表说明!$D$3</f>
        <v>请填XX地区</v>
      </c>
      <c r="B32" s="765" t="str">
        <f>目录及填表说明!$D$4</f>
        <v>请填XX项目</v>
      </c>
      <c r="C32" s="21">
        <v>20202</v>
      </c>
      <c r="D32" s="68" t="s">
        <v>137</v>
      </c>
      <c r="E32" s="20">
        <f>SUM(E33:E42)</f>
        <v>0</v>
      </c>
      <c r="F32" s="20">
        <f>SUM(F33:F42)</f>
        <v>0</v>
      </c>
      <c r="G32" s="20">
        <f>SUM(G33:G42)</f>
        <v>0</v>
      </c>
      <c r="H32" s="20">
        <f>SUM(H33:H42)</f>
        <v>0</v>
      </c>
      <c r="I32" s="135">
        <f t="shared" si="25"/>
        <v>0</v>
      </c>
      <c r="J32" s="20">
        <f>SUM(J33:J42)</f>
        <v>0</v>
      </c>
      <c r="K32" s="20">
        <f t="shared" ref="K32:O32" si="38">SUM(K33:K42)</f>
        <v>0</v>
      </c>
      <c r="L32" s="20">
        <f t="shared" si="38"/>
        <v>0</v>
      </c>
      <c r="M32" s="20">
        <f t="shared" si="38"/>
        <v>0</v>
      </c>
      <c r="N32" s="20">
        <f t="shared" si="38"/>
        <v>0</v>
      </c>
      <c r="O32" s="20">
        <f t="shared" si="38"/>
        <v>0</v>
      </c>
      <c r="P32" s="132">
        <f t="shared" si="15"/>
        <v>0</v>
      </c>
      <c r="Q32" s="324">
        <f t="shared" si="1"/>
        <v>0</v>
      </c>
      <c r="R32" s="305">
        <f t="shared" si="2"/>
        <v>0</v>
      </c>
      <c r="S32" s="73" t="str">
        <f t="shared" si="3"/>
        <v>正常</v>
      </c>
      <c r="T32" s="20">
        <f t="shared" si="16"/>
        <v>0</v>
      </c>
      <c r="U32" s="20">
        <f>SUM(U33:U42)</f>
        <v>0</v>
      </c>
      <c r="V32" s="135">
        <f t="shared" si="17"/>
        <v>0</v>
      </c>
      <c r="W32" s="20">
        <f>SUM(W33:W42)</f>
        <v>0</v>
      </c>
      <c r="X32" s="20">
        <f t="shared" ref="X32:AB32" si="39">SUM(X33:X42)</f>
        <v>0</v>
      </c>
      <c r="Y32" s="20">
        <f t="shared" si="39"/>
        <v>0</v>
      </c>
      <c r="Z32" s="20">
        <f t="shared" si="39"/>
        <v>0</v>
      </c>
      <c r="AA32" s="20">
        <f t="shared" si="39"/>
        <v>0</v>
      </c>
      <c r="AB32" s="20">
        <f t="shared" si="39"/>
        <v>0</v>
      </c>
      <c r="AC32" s="124">
        <f t="shared" si="19"/>
        <v>0</v>
      </c>
      <c r="AD32" s="324">
        <f t="shared" si="5"/>
        <v>0</v>
      </c>
      <c r="AE32" s="305">
        <f t="shared" si="6"/>
        <v>0</v>
      </c>
      <c r="AF32" s="73" t="str">
        <f t="shared" si="7"/>
        <v>正常</v>
      </c>
      <c r="AG32" s="72">
        <f t="shared" si="8"/>
        <v>0</v>
      </c>
      <c r="AH32" s="17">
        <f t="shared" si="9"/>
        <v>0</v>
      </c>
      <c r="AI32" s="49">
        <f t="shared" si="20"/>
        <v>0</v>
      </c>
      <c r="AJ32" s="50">
        <f t="shared" si="10"/>
        <v>0</v>
      </c>
      <c r="AK32" s="326">
        <f t="shared" si="35"/>
        <v>0</v>
      </c>
      <c r="AL32" s="305">
        <f t="shared" si="12"/>
        <v>0</v>
      </c>
      <c r="AM32" s="74" t="str">
        <f t="shared" si="13"/>
        <v>正常</v>
      </c>
      <c r="AN32" s="49"/>
      <c r="AO32" s="124">
        <f t="shared" si="21"/>
        <v>0</v>
      </c>
      <c r="AP32" s="127">
        <f t="shared" si="36"/>
        <v>0</v>
      </c>
      <c r="AQ32" s="137">
        <f t="shared" si="23"/>
        <v>0</v>
      </c>
      <c r="AR32" s="75" t="str">
        <f t="shared" si="37"/>
        <v>正常</v>
      </c>
    </row>
    <row r="33" spans="1:44" ht="33.75">
      <c r="A33" s="765" t="str">
        <f>目录及填表说明!$D$3</f>
        <v>请填XX地区</v>
      </c>
      <c r="B33" s="765" t="str">
        <f>目录及填表说明!$D$4</f>
        <v>请填XX项目</v>
      </c>
      <c r="C33" s="21">
        <v>2020201</v>
      </c>
      <c r="D33" s="68" t="s">
        <v>138</v>
      </c>
      <c r="E33" s="72"/>
      <c r="F33" s="72"/>
      <c r="G33" s="72"/>
      <c r="H33" s="72"/>
      <c r="I33" s="125">
        <f t="shared" si="25"/>
        <v>0</v>
      </c>
      <c r="J33" s="72"/>
      <c r="K33" s="72"/>
      <c r="L33" s="72"/>
      <c r="M33" s="72"/>
      <c r="N33" s="72"/>
      <c r="O33" s="72"/>
      <c r="P33" s="124">
        <f t="shared" si="15"/>
        <v>0</v>
      </c>
      <c r="Q33" s="324">
        <f t="shared" si="1"/>
        <v>0</v>
      </c>
      <c r="R33" s="305">
        <f t="shared" si="2"/>
        <v>0</v>
      </c>
      <c r="S33" s="73" t="str">
        <f t="shared" si="3"/>
        <v>正常</v>
      </c>
      <c r="T33" s="72">
        <f t="shared" si="16"/>
        <v>0</v>
      </c>
      <c r="U33" s="72"/>
      <c r="V33" s="125">
        <f t="shared" si="17"/>
        <v>0</v>
      </c>
      <c r="W33" s="72"/>
      <c r="X33" s="72"/>
      <c r="Y33" s="72"/>
      <c r="Z33" s="72"/>
      <c r="AA33" s="72"/>
      <c r="AB33" s="72"/>
      <c r="AC33" s="124">
        <f t="shared" si="19"/>
        <v>0</v>
      </c>
      <c r="AD33" s="324">
        <f t="shared" si="5"/>
        <v>0</v>
      </c>
      <c r="AE33" s="305">
        <f t="shared" si="6"/>
        <v>0</v>
      </c>
      <c r="AF33" s="73" t="str">
        <f t="shared" si="7"/>
        <v>正常</v>
      </c>
      <c r="AG33" s="72">
        <f t="shared" si="8"/>
        <v>0</v>
      </c>
      <c r="AH33" s="17">
        <f t="shared" si="9"/>
        <v>0</v>
      </c>
      <c r="AI33" s="49">
        <f t="shared" si="20"/>
        <v>0</v>
      </c>
      <c r="AJ33" s="50">
        <f t="shared" si="10"/>
        <v>0</v>
      </c>
      <c r="AK33" s="326">
        <f t="shared" si="35"/>
        <v>0</v>
      </c>
      <c r="AL33" s="305">
        <f t="shared" si="12"/>
        <v>0</v>
      </c>
      <c r="AM33" s="74" t="str">
        <f t="shared" si="13"/>
        <v>正常</v>
      </c>
      <c r="AN33" s="49"/>
      <c r="AO33" s="124">
        <f t="shared" si="21"/>
        <v>0</v>
      </c>
      <c r="AP33" s="127">
        <f t="shared" si="36"/>
        <v>0</v>
      </c>
      <c r="AQ33" s="137">
        <f t="shared" si="23"/>
        <v>0</v>
      </c>
      <c r="AR33" s="75" t="str">
        <f t="shared" si="37"/>
        <v>正常</v>
      </c>
    </row>
    <row r="34" spans="1:44" ht="33.75">
      <c r="A34" s="765" t="str">
        <f>目录及填表说明!$D$3</f>
        <v>请填XX地区</v>
      </c>
      <c r="B34" s="765" t="str">
        <f>目录及填表说明!$D$4</f>
        <v>请填XX项目</v>
      </c>
      <c r="C34" s="21">
        <v>2020202</v>
      </c>
      <c r="D34" s="68" t="s">
        <v>139</v>
      </c>
      <c r="E34" s="72"/>
      <c r="F34" s="72"/>
      <c r="G34" s="72"/>
      <c r="H34" s="72"/>
      <c r="I34" s="125">
        <f t="shared" si="25"/>
        <v>0</v>
      </c>
      <c r="J34" s="72"/>
      <c r="K34" s="72"/>
      <c r="L34" s="72"/>
      <c r="M34" s="72"/>
      <c r="N34" s="72"/>
      <c r="O34" s="72"/>
      <c r="P34" s="124">
        <f t="shared" si="15"/>
        <v>0</v>
      </c>
      <c r="Q34" s="324">
        <f t="shared" si="1"/>
        <v>0</v>
      </c>
      <c r="R34" s="305">
        <f t="shared" si="2"/>
        <v>0</v>
      </c>
      <c r="S34" s="73" t="str">
        <f t="shared" si="3"/>
        <v>正常</v>
      </c>
      <c r="T34" s="72">
        <f t="shared" si="16"/>
        <v>0</v>
      </c>
      <c r="U34" s="72"/>
      <c r="V34" s="125">
        <f t="shared" si="17"/>
        <v>0</v>
      </c>
      <c r="W34" s="72"/>
      <c r="X34" s="72"/>
      <c r="Y34" s="72"/>
      <c r="Z34" s="72"/>
      <c r="AA34" s="72"/>
      <c r="AB34" s="72"/>
      <c r="AC34" s="124">
        <f t="shared" si="19"/>
        <v>0</v>
      </c>
      <c r="AD34" s="324">
        <f t="shared" si="5"/>
        <v>0</v>
      </c>
      <c r="AE34" s="305">
        <f t="shared" si="6"/>
        <v>0</v>
      </c>
      <c r="AF34" s="73" t="str">
        <f t="shared" si="7"/>
        <v>正常</v>
      </c>
      <c r="AG34" s="72">
        <f t="shared" si="8"/>
        <v>0</v>
      </c>
      <c r="AH34" s="17">
        <f t="shared" si="9"/>
        <v>0</v>
      </c>
      <c r="AI34" s="49">
        <f t="shared" si="20"/>
        <v>0</v>
      </c>
      <c r="AJ34" s="50">
        <f t="shared" si="10"/>
        <v>0</v>
      </c>
      <c r="AK34" s="326">
        <f t="shared" si="35"/>
        <v>0</v>
      </c>
      <c r="AL34" s="305">
        <f t="shared" si="12"/>
        <v>0</v>
      </c>
      <c r="AM34" s="74" t="str">
        <f t="shared" si="13"/>
        <v>正常</v>
      </c>
      <c r="AN34" s="49"/>
      <c r="AO34" s="124">
        <f t="shared" si="21"/>
        <v>0</v>
      </c>
      <c r="AP34" s="127">
        <f t="shared" si="36"/>
        <v>0</v>
      </c>
      <c r="AQ34" s="137">
        <f t="shared" si="23"/>
        <v>0</v>
      </c>
      <c r="AR34" s="75" t="str">
        <f t="shared" si="37"/>
        <v>正常</v>
      </c>
    </row>
    <row r="35" spans="1:44" ht="33.75">
      <c r="A35" s="765" t="str">
        <f>目录及填表说明!$D$3</f>
        <v>请填XX地区</v>
      </c>
      <c r="B35" s="765" t="str">
        <f>目录及填表说明!$D$4</f>
        <v>请填XX项目</v>
      </c>
      <c r="C35" s="21">
        <v>2020203</v>
      </c>
      <c r="D35" s="68" t="s">
        <v>140</v>
      </c>
      <c r="E35" s="72"/>
      <c r="F35" s="72"/>
      <c r="G35" s="72"/>
      <c r="H35" s="72"/>
      <c r="I35" s="125">
        <f t="shared" si="25"/>
        <v>0</v>
      </c>
      <c r="J35" s="72"/>
      <c r="K35" s="72"/>
      <c r="L35" s="72"/>
      <c r="M35" s="72"/>
      <c r="N35" s="72"/>
      <c r="O35" s="72"/>
      <c r="P35" s="124">
        <f t="shared" si="15"/>
        <v>0</v>
      </c>
      <c r="Q35" s="324">
        <f t="shared" si="1"/>
        <v>0</v>
      </c>
      <c r="R35" s="305">
        <f t="shared" si="2"/>
        <v>0</v>
      </c>
      <c r="S35" s="73" t="str">
        <f t="shared" si="3"/>
        <v>正常</v>
      </c>
      <c r="T35" s="72">
        <f t="shared" si="16"/>
        <v>0</v>
      </c>
      <c r="U35" s="72"/>
      <c r="V35" s="125">
        <f t="shared" si="17"/>
        <v>0</v>
      </c>
      <c r="W35" s="72"/>
      <c r="X35" s="72"/>
      <c r="Y35" s="72"/>
      <c r="Z35" s="72"/>
      <c r="AA35" s="72"/>
      <c r="AB35" s="72"/>
      <c r="AC35" s="124">
        <f t="shared" si="19"/>
        <v>0</v>
      </c>
      <c r="AD35" s="324">
        <f t="shared" si="5"/>
        <v>0</v>
      </c>
      <c r="AE35" s="305">
        <f t="shared" si="6"/>
        <v>0</v>
      </c>
      <c r="AF35" s="73" t="str">
        <f t="shared" si="7"/>
        <v>正常</v>
      </c>
      <c r="AG35" s="72">
        <f t="shared" si="8"/>
        <v>0</v>
      </c>
      <c r="AH35" s="17">
        <f t="shared" si="9"/>
        <v>0</v>
      </c>
      <c r="AI35" s="49">
        <f t="shared" si="20"/>
        <v>0</v>
      </c>
      <c r="AJ35" s="50">
        <f t="shared" si="10"/>
        <v>0</v>
      </c>
      <c r="AK35" s="326">
        <f t="shared" si="35"/>
        <v>0</v>
      </c>
      <c r="AL35" s="305">
        <f t="shared" si="12"/>
        <v>0</v>
      </c>
      <c r="AM35" s="74" t="str">
        <f t="shared" si="13"/>
        <v>正常</v>
      </c>
      <c r="AN35" s="49"/>
      <c r="AO35" s="124">
        <f t="shared" si="21"/>
        <v>0</v>
      </c>
      <c r="AP35" s="127">
        <f t="shared" si="36"/>
        <v>0</v>
      </c>
      <c r="AQ35" s="137">
        <f t="shared" si="23"/>
        <v>0</v>
      </c>
      <c r="AR35" s="75" t="str">
        <f t="shared" si="37"/>
        <v>正常</v>
      </c>
    </row>
    <row r="36" spans="1:44" ht="33.75">
      <c r="A36" s="765" t="str">
        <f>目录及填表说明!$D$3</f>
        <v>请填XX地区</v>
      </c>
      <c r="B36" s="765" t="str">
        <f>目录及填表说明!$D$4</f>
        <v>请填XX项目</v>
      </c>
      <c r="C36" s="21">
        <v>2020204</v>
      </c>
      <c r="D36" s="68" t="s">
        <v>141</v>
      </c>
      <c r="E36" s="72"/>
      <c r="F36" s="72"/>
      <c r="G36" s="72"/>
      <c r="H36" s="72"/>
      <c r="I36" s="125">
        <f t="shared" si="25"/>
        <v>0</v>
      </c>
      <c r="J36" s="72"/>
      <c r="K36" s="72"/>
      <c r="L36" s="72"/>
      <c r="M36" s="72"/>
      <c r="N36" s="72"/>
      <c r="O36" s="72"/>
      <c r="P36" s="124">
        <f t="shared" si="15"/>
        <v>0</v>
      </c>
      <c r="Q36" s="324">
        <f t="shared" si="1"/>
        <v>0</v>
      </c>
      <c r="R36" s="305">
        <f t="shared" si="2"/>
        <v>0</v>
      </c>
      <c r="S36" s="73" t="str">
        <f t="shared" si="3"/>
        <v>正常</v>
      </c>
      <c r="T36" s="72">
        <f t="shared" si="16"/>
        <v>0</v>
      </c>
      <c r="U36" s="72"/>
      <c r="V36" s="125">
        <f t="shared" si="17"/>
        <v>0</v>
      </c>
      <c r="W36" s="72"/>
      <c r="X36" s="72"/>
      <c r="Y36" s="72"/>
      <c r="Z36" s="72"/>
      <c r="AA36" s="72"/>
      <c r="AB36" s="72"/>
      <c r="AC36" s="124">
        <f t="shared" si="19"/>
        <v>0</v>
      </c>
      <c r="AD36" s="324">
        <f t="shared" si="5"/>
        <v>0</v>
      </c>
      <c r="AE36" s="305">
        <f t="shared" si="6"/>
        <v>0</v>
      </c>
      <c r="AF36" s="73" t="str">
        <f t="shared" si="7"/>
        <v>正常</v>
      </c>
      <c r="AG36" s="72">
        <f t="shared" si="8"/>
        <v>0</v>
      </c>
      <c r="AH36" s="17">
        <f t="shared" si="9"/>
        <v>0</v>
      </c>
      <c r="AI36" s="49">
        <f t="shared" si="20"/>
        <v>0</v>
      </c>
      <c r="AJ36" s="50">
        <f t="shared" si="10"/>
        <v>0</v>
      </c>
      <c r="AK36" s="326">
        <f t="shared" si="35"/>
        <v>0</v>
      </c>
      <c r="AL36" s="305">
        <f t="shared" si="12"/>
        <v>0</v>
      </c>
      <c r="AM36" s="74" t="str">
        <f t="shared" si="13"/>
        <v>正常</v>
      </c>
      <c r="AN36" s="49"/>
      <c r="AO36" s="124">
        <f t="shared" si="21"/>
        <v>0</v>
      </c>
      <c r="AP36" s="127">
        <f t="shared" si="36"/>
        <v>0</v>
      </c>
      <c r="AQ36" s="137">
        <f t="shared" si="23"/>
        <v>0</v>
      </c>
      <c r="AR36" s="75" t="str">
        <f t="shared" si="37"/>
        <v>正常</v>
      </c>
    </row>
    <row r="37" spans="1:44" ht="33.75">
      <c r="A37" s="765" t="str">
        <f>目录及填表说明!$D$3</f>
        <v>请填XX地区</v>
      </c>
      <c r="B37" s="765" t="str">
        <f>目录及填表说明!$D$4</f>
        <v>请填XX项目</v>
      </c>
      <c r="C37" s="21">
        <v>2020205</v>
      </c>
      <c r="D37" s="68" t="s">
        <v>142</v>
      </c>
      <c r="E37" s="72"/>
      <c r="F37" s="72"/>
      <c r="G37" s="72"/>
      <c r="H37" s="72"/>
      <c r="I37" s="125">
        <f t="shared" si="25"/>
        <v>0</v>
      </c>
      <c r="J37" s="72"/>
      <c r="K37" s="72"/>
      <c r="L37" s="72"/>
      <c r="M37" s="72"/>
      <c r="N37" s="72"/>
      <c r="O37" s="72"/>
      <c r="P37" s="124">
        <f t="shared" si="15"/>
        <v>0</v>
      </c>
      <c r="Q37" s="324">
        <f t="shared" si="1"/>
        <v>0</v>
      </c>
      <c r="R37" s="305">
        <f t="shared" si="2"/>
        <v>0</v>
      </c>
      <c r="S37" s="73" t="str">
        <f t="shared" si="3"/>
        <v>正常</v>
      </c>
      <c r="T37" s="72">
        <f t="shared" si="16"/>
        <v>0</v>
      </c>
      <c r="U37" s="72"/>
      <c r="V37" s="125">
        <f t="shared" si="17"/>
        <v>0</v>
      </c>
      <c r="W37" s="72"/>
      <c r="X37" s="72"/>
      <c r="Y37" s="72"/>
      <c r="Z37" s="72"/>
      <c r="AA37" s="72"/>
      <c r="AB37" s="72"/>
      <c r="AC37" s="124">
        <f t="shared" si="19"/>
        <v>0</v>
      </c>
      <c r="AD37" s="324">
        <f t="shared" si="5"/>
        <v>0</v>
      </c>
      <c r="AE37" s="305">
        <f t="shared" si="6"/>
        <v>0</v>
      </c>
      <c r="AF37" s="73" t="str">
        <f t="shared" si="7"/>
        <v>正常</v>
      </c>
      <c r="AG37" s="72">
        <f t="shared" si="8"/>
        <v>0</v>
      </c>
      <c r="AH37" s="17">
        <f t="shared" si="9"/>
        <v>0</v>
      </c>
      <c r="AI37" s="49">
        <f t="shared" si="20"/>
        <v>0</v>
      </c>
      <c r="AJ37" s="50">
        <f t="shared" si="10"/>
        <v>0</v>
      </c>
      <c r="AK37" s="326">
        <f t="shared" si="35"/>
        <v>0</v>
      </c>
      <c r="AL37" s="305">
        <f t="shared" si="12"/>
        <v>0</v>
      </c>
      <c r="AM37" s="74" t="str">
        <f t="shared" si="13"/>
        <v>正常</v>
      </c>
      <c r="AN37" s="49"/>
      <c r="AO37" s="124">
        <f t="shared" si="21"/>
        <v>0</v>
      </c>
      <c r="AP37" s="127">
        <f t="shared" si="36"/>
        <v>0</v>
      </c>
      <c r="AQ37" s="137">
        <f t="shared" si="23"/>
        <v>0</v>
      </c>
      <c r="AR37" s="75" t="str">
        <f t="shared" si="37"/>
        <v>正常</v>
      </c>
    </row>
    <row r="38" spans="1:44" ht="33.75">
      <c r="A38" s="765" t="str">
        <f>目录及填表说明!$D$3</f>
        <v>请填XX地区</v>
      </c>
      <c r="B38" s="765" t="str">
        <f>目录及填表说明!$D$4</f>
        <v>请填XX项目</v>
      </c>
      <c r="C38" s="21">
        <v>2020206</v>
      </c>
      <c r="D38" s="68" t="s">
        <v>143</v>
      </c>
      <c r="E38" s="72"/>
      <c r="F38" s="72"/>
      <c r="G38" s="72"/>
      <c r="H38" s="72"/>
      <c r="I38" s="125">
        <f t="shared" si="25"/>
        <v>0</v>
      </c>
      <c r="J38" s="72"/>
      <c r="K38" s="72"/>
      <c r="L38" s="72"/>
      <c r="M38" s="72"/>
      <c r="N38" s="72"/>
      <c r="O38" s="72"/>
      <c r="P38" s="124">
        <f t="shared" si="15"/>
        <v>0</v>
      </c>
      <c r="Q38" s="324">
        <f t="shared" ref="Q38:Q69" si="40">IF(I38=0,IF(P38&gt;0,100%,IF(P38&lt;0,-100%,0)),IF(I38&lt;0,IF(P38&gt;0,100%,-P38/I38),P38/I38))</f>
        <v>0</v>
      </c>
      <c r="R38" s="305">
        <f t="shared" ref="R38:R69" si="41">I38-P38</f>
        <v>0</v>
      </c>
      <c r="S38" s="73" t="str">
        <f t="shared" ref="S38:S69" si="42">IF(I38=0,IF(P38=0,"正常","调整预算"), IF(Q38&lt;80%,"正常",IF(Q38&lt;100%,"预警","停止付款")))</f>
        <v>正常</v>
      </c>
      <c r="T38" s="72">
        <f t="shared" si="16"/>
        <v>0</v>
      </c>
      <c r="U38" s="72"/>
      <c r="V38" s="125">
        <f t="shared" si="17"/>
        <v>0</v>
      </c>
      <c r="W38" s="72"/>
      <c r="X38" s="72"/>
      <c r="Y38" s="72"/>
      <c r="Z38" s="72"/>
      <c r="AA38" s="72"/>
      <c r="AB38" s="72"/>
      <c r="AC38" s="124">
        <f t="shared" si="19"/>
        <v>0</v>
      </c>
      <c r="AD38" s="324">
        <f t="shared" ref="AD38:AD69" si="43">IF(V38=0,IF(AC38&gt;0,100%,IF(AC38&lt;0,-100%,0)),IF(V38&lt;0,IF(AC38&gt;0,100%,-AC38/V38),AC38/V38))</f>
        <v>0</v>
      </c>
      <c r="AE38" s="305">
        <f t="shared" ref="AE38:AE69" si="44">V38-AC38</f>
        <v>0</v>
      </c>
      <c r="AF38" s="73" t="str">
        <f t="shared" ref="AF38:AF69" si="45">IF(V38=0,IF(AC38=0,"正常","调整预算"), IF(AD38&lt;80%,"正常",IF(AD38&lt;100%,"预警","停止付款")))</f>
        <v>正常</v>
      </c>
      <c r="AG38" s="72">
        <f t="shared" ref="AG38:AG69" si="46">G38</f>
        <v>0</v>
      </c>
      <c r="AH38" s="17">
        <f t="shared" ref="AH38:AH69" si="47">H38+U38</f>
        <v>0</v>
      </c>
      <c r="AI38" s="49">
        <f t="shared" si="20"/>
        <v>0</v>
      </c>
      <c r="AJ38" s="50">
        <f t="shared" ref="AJ38:AJ69" si="48">P38+AC38</f>
        <v>0</v>
      </c>
      <c r="AK38" s="326">
        <f t="shared" si="35"/>
        <v>0</v>
      </c>
      <c r="AL38" s="305">
        <f t="shared" ref="AL38:AL69" si="49">AI38-AJ38</f>
        <v>0</v>
      </c>
      <c r="AM38" s="74" t="str">
        <f t="shared" ref="AM38:AM69" si="50">IF(AI38=0,IF(AJ38=0,"正常","调整预算"), IF(AK38&lt;80%,"正常",IF(AK38&lt;100%,"预警","停止付款")))</f>
        <v>正常</v>
      </c>
      <c r="AN38" s="49"/>
      <c r="AO38" s="124">
        <f t="shared" si="21"/>
        <v>0</v>
      </c>
      <c r="AP38" s="127">
        <f t="shared" si="36"/>
        <v>0</v>
      </c>
      <c r="AQ38" s="137">
        <f t="shared" si="23"/>
        <v>0</v>
      </c>
      <c r="AR38" s="75" t="str">
        <f t="shared" si="37"/>
        <v>正常</v>
      </c>
    </row>
    <row r="39" spans="1:44" ht="33.75">
      <c r="A39" s="765" t="str">
        <f>目录及填表说明!$D$3</f>
        <v>请填XX地区</v>
      </c>
      <c r="B39" s="765" t="str">
        <f>目录及填表说明!$D$4</f>
        <v>请填XX项目</v>
      </c>
      <c r="C39" s="21">
        <v>2020207</v>
      </c>
      <c r="D39" s="68" t="s">
        <v>144</v>
      </c>
      <c r="E39" s="72"/>
      <c r="F39" s="72"/>
      <c r="G39" s="72"/>
      <c r="H39" s="72"/>
      <c r="I39" s="125">
        <f t="shared" si="25"/>
        <v>0</v>
      </c>
      <c r="J39" s="72"/>
      <c r="K39" s="72"/>
      <c r="L39" s="72"/>
      <c r="M39" s="72"/>
      <c r="N39" s="72"/>
      <c r="O39" s="72"/>
      <c r="P39" s="124">
        <f t="shared" si="15"/>
        <v>0</v>
      </c>
      <c r="Q39" s="324">
        <f t="shared" si="40"/>
        <v>0</v>
      </c>
      <c r="R39" s="305">
        <f t="shared" si="41"/>
        <v>0</v>
      </c>
      <c r="S39" s="73" t="str">
        <f t="shared" si="42"/>
        <v>正常</v>
      </c>
      <c r="T39" s="72">
        <f t="shared" si="16"/>
        <v>0</v>
      </c>
      <c r="U39" s="72"/>
      <c r="V39" s="125">
        <f t="shared" si="17"/>
        <v>0</v>
      </c>
      <c r="W39" s="72"/>
      <c r="X39" s="72"/>
      <c r="Y39" s="72"/>
      <c r="Z39" s="72"/>
      <c r="AA39" s="72"/>
      <c r="AB39" s="72"/>
      <c r="AC39" s="124">
        <f t="shared" si="19"/>
        <v>0</v>
      </c>
      <c r="AD39" s="324">
        <f t="shared" si="43"/>
        <v>0</v>
      </c>
      <c r="AE39" s="305">
        <f t="shared" si="44"/>
        <v>0</v>
      </c>
      <c r="AF39" s="73" t="str">
        <f t="shared" si="45"/>
        <v>正常</v>
      </c>
      <c r="AG39" s="72">
        <f t="shared" si="46"/>
        <v>0</v>
      </c>
      <c r="AH39" s="17">
        <f t="shared" si="47"/>
        <v>0</v>
      </c>
      <c r="AI39" s="49">
        <f t="shared" si="20"/>
        <v>0</v>
      </c>
      <c r="AJ39" s="50">
        <f t="shared" si="48"/>
        <v>0</v>
      </c>
      <c r="AK39" s="326">
        <f t="shared" si="35"/>
        <v>0</v>
      </c>
      <c r="AL39" s="305">
        <f t="shared" si="49"/>
        <v>0</v>
      </c>
      <c r="AM39" s="74" t="str">
        <f t="shared" si="50"/>
        <v>正常</v>
      </c>
      <c r="AN39" s="49"/>
      <c r="AO39" s="124">
        <f t="shared" si="21"/>
        <v>0</v>
      </c>
      <c r="AP39" s="127">
        <f t="shared" si="36"/>
        <v>0</v>
      </c>
      <c r="AQ39" s="137">
        <f t="shared" si="23"/>
        <v>0</v>
      </c>
      <c r="AR39" s="75" t="str">
        <f t="shared" si="37"/>
        <v>正常</v>
      </c>
    </row>
    <row r="40" spans="1:44" ht="33.75">
      <c r="A40" s="765" t="str">
        <f>目录及填表说明!$D$3</f>
        <v>请填XX地区</v>
      </c>
      <c r="B40" s="765" t="str">
        <f>目录及填表说明!$D$4</f>
        <v>请填XX项目</v>
      </c>
      <c r="C40" s="21">
        <v>2020208</v>
      </c>
      <c r="D40" s="68" t="s">
        <v>145</v>
      </c>
      <c r="E40" s="72"/>
      <c r="F40" s="72"/>
      <c r="G40" s="72"/>
      <c r="H40" s="72"/>
      <c r="I40" s="125">
        <f t="shared" si="25"/>
        <v>0</v>
      </c>
      <c r="J40" s="72"/>
      <c r="K40" s="72"/>
      <c r="L40" s="72"/>
      <c r="M40" s="72"/>
      <c r="N40" s="72"/>
      <c r="O40" s="72"/>
      <c r="P40" s="124">
        <f t="shared" si="15"/>
        <v>0</v>
      </c>
      <c r="Q40" s="324">
        <f t="shared" si="40"/>
        <v>0</v>
      </c>
      <c r="R40" s="305">
        <f t="shared" si="41"/>
        <v>0</v>
      </c>
      <c r="S40" s="73" t="str">
        <f t="shared" si="42"/>
        <v>正常</v>
      </c>
      <c r="T40" s="72">
        <f t="shared" si="16"/>
        <v>0</v>
      </c>
      <c r="U40" s="72"/>
      <c r="V40" s="125">
        <f t="shared" si="17"/>
        <v>0</v>
      </c>
      <c r="W40" s="72"/>
      <c r="X40" s="72"/>
      <c r="Y40" s="72"/>
      <c r="Z40" s="72"/>
      <c r="AA40" s="72"/>
      <c r="AB40" s="72"/>
      <c r="AC40" s="124">
        <f t="shared" si="19"/>
        <v>0</v>
      </c>
      <c r="AD40" s="324">
        <f t="shared" si="43"/>
        <v>0</v>
      </c>
      <c r="AE40" s="305">
        <f t="shared" si="44"/>
        <v>0</v>
      </c>
      <c r="AF40" s="73" t="str">
        <f t="shared" si="45"/>
        <v>正常</v>
      </c>
      <c r="AG40" s="72">
        <f t="shared" si="46"/>
        <v>0</v>
      </c>
      <c r="AH40" s="17">
        <f t="shared" si="47"/>
        <v>0</v>
      </c>
      <c r="AI40" s="49">
        <f t="shared" si="20"/>
        <v>0</v>
      </c>
      <c r="AJ40" s="50">
        <f t="shared" si="48"/>
        <v>0</v>
      </c>
      <c r="AK40" s="326">
        <f t="shared" si="35"/>
        <v>0</v>
      </c>
      <c r="AL40" s="305">
        <f t="shared" si="49"/>
        <v>0</v>
      </c>
      <c r="AM40" s="74" t="str">
        <f t="shared" si="50"/>
        <v>正常</v>
      </c>
      <c r="AN40" s="49"/>
      <c r="AO40" s="124">
        <f t="shared" si="21"/>
        <v>0</v>
      </c>
      <c r="AP40" s="127">
        <f t="shared" si="36"/>
        <v>0</v>
      </c>
      <c r="AQ40" s="137">
        <f t="shared" si="23"/>
        <v>0</v>
      </c>
      <c r="AR40" s="75" t="str">
        <f t="shared" si="37"/>
        <v>正常</v>
      </c>
    </row>
    <row r="41" spans="1:44" ht="33.75">
      <c r="A41" s="765" t="str">
        <f>目录及填表说明!$D$3</f>
        <v>请填XX地区</v>
      </c>
      <c r="B41" s="765" t="str">
        <f>目录及填表说明!$D$4</f>
        <v>请填XX项目</v>
      </c>
      <c r="C41" s="21">
        <v>2020209</v>
      </c>
      <c r="D41" s="68" t="s">
        <v>146</v>
      </c>
      <c r="E41" s="72"/>
      <c r="F41" s="72"/>
      <c r="G41" s="72"/>
      <c r="H41" s="72"/>
      <c r="I41" s="125">
        <f t="shared" si="25"/>
        <v>0</v>
      </c>
      <c r="J41" s="72"/>
      <c r="K41" s="72"/>
      <c r="L41" s="72"/>
      <c r="M41" s="72"/>
      <c r="N41" s="72"/>
      <c r="O41" s="72"/>
      <c r="P41" s="124">
        <f t="shared" si="15"/>
        <v>0</v>
      </c>
      <c r="Q41" s="324">
        <f t="shared" si="40"/>
        <v>0</v>
      </c>
      <c r="R41" s="305">
        <f t="shared" si="41"/>
        <v>0</v>
      </c>
      <c r="S41" s="73" t="str">
        <f t="shared" si="42"/>
        <v>正常</v>
      </c>
      <c r="T41" s="72">
        <f t="shared" si="16"/>
        <v>0</v>
      </c>
      <c r="U41" s="72"/>
      <c r="V41" s="125">
        <f t="shared" si="17"/>
        <v>0</v>
      </c>
      <c r="W41" s="72"/>
      <c r="X41" s="72"/>
      <c r="Y41" s="72"/>
      <c r="Z41" s="72"/>
      <c r="AA41" s="72"/>
      <c r="AB41" s="72"/>
      <c r="AC41" s="124">
        <f t="shared" si="19"/>
        <v>0</v>
      </c>
      <c r="AD41" s="324">
        <f t="shared" si="43"/>
        <v>0</v>
      </c>
      <c r="AE41" s="305">
        <f t="shared" si="44"/>
        <v>0</v>
      </c>
      <c r="AF41" s="73" t="str">
        <f t="shared" si="45"/>
        <v>正常</v>
      </c>
      <c r="AG41" s="72">
        <f t="shared" si="46"/>
        <v>0</v>
      </c>
      <c r="AH41" s="17">
        <f t="shared" si="47"/>
        <v>0</v>
      </c>
      <c r="AI41" s="49">
        <f t="shared" si="20"/>
        <v>0</v>
      </c>
      <c r="AJ41" s="50">
        <f t="shared" si="48"/>
        <v>0</v>
      </c>
      <c r="AK41" s="326">
        <f t="shared" si="35"/>
        <v>0</v>
      </c>
      <c r="AL41" s="305">
        <f t="shared" si="49"/>
        <v>0</v>
      </c>
      <c r="AM41" s="74" t="str">
        <f t="shared" si="50"/>
        <v>正常</v>
      </c>
      <c r="AN41" s="49"/>
      <c r="AO41" s="124">
        <f t="shared" si="21"/>
        <v>0</v>
      </c>
      <c r="AP41" s="127">
        <f t="shared" si="36"/>
        <v>0</v>
      </c>
      <c r="AQ41" s="137">
        <f t="shared" si="23"/>
        <v>0</v>
      </c>
      <c r="AR41" s="75" t="str">
        <f t="shared" si="37"/>
        <v>正常</v>
      </c>
    </row>
    <row r="42" spans="1:44" ht="33.75">
      <c r="A42" s="765" t="str">
        <f>目录及填表说明!$D$3</f>
        <v>请填XX地区</v>
      </c>
      <c r="B42" s="765" t="str">
        <f>目录及填表说明!$D$4</f>
        <v>请填XX项目</v>
      </c>
      <c r="C42" s="21">
        <v>2020210</v>
      </c>
      <c r="D42" s="68" t="s">
        <v>147</v>
      </c>
      <c r="E42" s="72"/>
      <c r="F42" s="72"/>
      <c r="G42" s="72"/>
      <c r="H42" s="72"/>
      <c r="I42" s="125">
        <f t="shared" si="25"/>
        <v>0</v>
      </c>
      <c r="J42" s="72"/>
      <c r="K42" s="72"/>
      <c r="L42" s="72"/>
      <c r="M42" s="72"/>
      <c r="N42" s="72"/>
      <c r="O42" s="72"/>
      <c r="P42" s="124">
        <f t="shared" si="15"/>
        <v>0</v>
      </c>
      <c r="Q42" s="324">
        <f t="shared" si="40"/>
        <v>0</v>
      </c>
      <c r="R42" s="305">
        <f t="shared" si="41"/>
        <v>0</v>
      </c>
      <c r="S42" s="73" t="str">
        <f t="shared" si="42"/>
        <v>正常</v>
      </c>
      <c r="T42" s="72">
        <f t="shared" si="16"/>
        <v>0</v>
      </c>
      <c r="U42" s="72"/>
      <c r="V42" s="125">
        <f t="shared" si="17"/>
        <v>0</v>
      </c>
      <c r="W42" s="72"/>
      <c r="X42" s="72"/>
      <c r="Y42" s="72"/>
      <c r="Z42" s="72"/>
      <c r="AA42" s="72"/>
      <c r="AB42" s="72"/>
      <c r="AC42" s="124">
        <f t="shared" si="19"/>
        <v>0</v>
      </c>
      <c r="AD42" s="324">
        <f t="shared" si="43"/>
        <v>0</v>
      </c>
      <c r="AE42" s="305">
        <f t="shared" si="44"/>
        <v>0</v>
      </c>
      <c r="AF42" s="73" t="str">
        <f t="shared" si="45"/>
        <v>正常</v>
      </c>
      <c r="AG42" s="72">
        <f t="shared" si="46"/>
        <v>0</v>
      </c>
      <c r="AH42" s="17">
        <f t="shared" si="47"/>
        <v>0</v>
      </c>
      <c r="AI42" s="49">
        <f t="shared" si="20"/>
        <v>0</v>
      </c>
      <c r="AJ42" s="50">
        <f t="shared" si="48"/>
        <v>0</v>
      </c>
      <c r="AK42" s="326">
        <f t="shared" si="35"/>
        <v>0</v>
      </c>
      <c r="AL42" s="305">
        <f t="shared" si="49"/>
        <v>0</v>
      </c>
      <c r="AM42" s="74" t="str">
        <f t="shared" si="50"/>
        <v>正常</v>
      </c>
      <c r="AN42" s="49"/>
      <c r="AO42" s="124">
        <f t="shared" si="21"/>
        <v>0</v>
      </c>
      <c r="AP42" s="127">
        <f t="shared" si="36"/>
        <v>0</v>
      </c>
      <c r="AQ42" s="137">
        <f t="shared" si="23"/>
        <v>0</v>
      </c>
      <c r="AR42" s="75" t="str">
        <f t="shared" si="37"/>
        <v>正常</v>
      </c>
    </row>
    <row r="43" spans="1:44" ht="33.75">
      <c r="A43" s="765" t="str">
        <f>目录及填表说明!$D$3</f>
        <v>请填XX地区</v>
      </c>
      <c r="B43" s="765" t="str">
        <f>目录及填表说明!$D$4</f>
        <v>请填XX项目</v>
      </c>
      <c r="C43" s="21">
        <v>20203</v>
      </c>
      <c r="D43" s="68" t="s">
        <v>148</v>
      </c>
      <c r="E43" s="20">
        <f>SUM(E44:E46)</f>
        <v>0</v>
      </c>
      <c r="F43" s="20">
        <f>SUM(F44:F46)</f>
        <v>0</v>
      </c>
      <c r="G43" s="20">
        <f>SUM(G44:G46)</f>
        <v>0</v>
      </c>
      <c r="H43" s="20">
        <f>SUM(H44:H46)</f>
        <v>0</v>
      </c>
      <c r="I43" s="135">
        <f t="shared" si="25"/>
        <v>0</v>
      </c>
      <c r="J43" s="20">
        <f>SUM(J44:J46)</f>
        <v>0</v>
      </c>
      <c r="K43" s="20">
        <f t="shared" ref="K43:O43" si="51">SUM(K44:K46)</f>
        <v>0</v>
      </c>
      <c r="L43" s="20">
        <f t="shared" si="51"/>
        <v>0</v>
      </c>
      <c r="M43" s="20">
        <f t="shared" si="51"/>
        <v>0</v>
      </c>
      <c r="N43" s="20">
        <f t="shared" si="51"/>
        <v>0</v>
      </c>
      <c r="O43" s="20">
        <f t="shared" si="51"/>
        <v>0</v>
      </c>
      <c r="P43" s="132">
        <f t="shared" si="15"/>
        <v>0</v>
      </c>
      <c r="Q43" s="324">
        <f t="shared" si="40"/>
        <v>0</v>
      </c>
      <c r="R43" s="305">
        <f t="shared" si="41"/>
        <v>0</v>
      </c>
      <c r="S43" s="73" t="str">
        <f t="shared" si="42"/>
        <v>正常</v>
      </c>
      <c r="T43" s="20">
        <f t="shared" si="16"/>
        <v>0</v>
      </c>
      <c r="U43" s="20">
        <f>SUM(U44:U46)</f>
        <v>0</v>
      </c>
      <c r="V43" s="135">
        <f t="shared" si="17"/>
        <v>0</v>
      </c>
      <c r="W43" s="20">
        <f>SUM(W44:W46)</f>
        <v>0</v>
      </c>
      <c r="X43" s="20">
        <f t="shared" ref="X43:AB43" si="52">SUM(X44:X46)</f>
        <v>0</v>
      </c>
      <c r="Y43" s="20">
        <f t="shared" si="52"/>
        <v>0</v>
      </c>
      <c r="Z43" s="20">
        <f t="shared" si="52"/>
        <v>0</v>
      </c>
      <c r="AA43" s="20">
        <f t="shared" si="52"/>
        <v>0</v>
      </c>
      <c r="AB43" s="20">
        <f t="shared" si="52"/>
        <v>0</v>
      </c>
      <c r="AC43" s="124">
        <f t="shared" si="19"/>
        <v>0</v>
      </c>
      <c r="AD43" s="324">
        <f t="shared" si="43"/>
        <v>0</v>
      </c>
      <c r="AE43" s="305">
        <f t="shared" si="44"/>
        <v>0</v>
      </c>
      <c r="AF43" s="73" t="str">
        <f t="shared" si="45"/>
        <v>正常</v>
      </c>
      <c r="AG43" s="72">
        <f t="shared" si="46"/>
        <v>0</v>
      </c>
      <c r="AH43" s="17">
        <f t="shared" si="47"/>
        <v>0</v>
      </c>
      <c r="AI43" s="49">
        <f t="shared" si="20"/>
        <v>0</v>
      </c>
      <c r="AJ43" s="50">
        <f t="shared" si="48"/>
        <v>0</v>
      </c>
      <c r="AK43" s="326">
        <f t="shared" si="35"/>
        <v>0</v>
      </c>
      <c r="AL43" s="305">
        <f t="shared" si="49"/>
        <v>0</v>
      </c>
      <c r="AM43" s="74" t="str">
        <f t="shared" si="50"/>
        <v>正常</v>
      </c>
      <c r="AN43" s="49"/>
      <c r="AO43" s="124">
        <f t="shared" si="21"/>
        <v>0</v>
      </c>
      <c r="AP43" s="127">
        <f t="shared" si="36"/>
        <v>0</v>
      </c>
      <c r="AQ43" s="137">
        <f t="shared" si="23"/>
        <v>0</v>
      </c>
      <c r="AR43" s="75" t="str">
        <f t="shared" si="37"/>
        <v>正常</v>
      </c>
    </row>
    <row r="44" spans="1:44" ht="33.75">
      <c r="A44" s="765" t="str">
        <f>目录及填表说明!$D$3</f>
        <v>请填XX地区</v>
      </c>
      <c r="B44" s="765" t="str">
        <f>目录及填表说明!$D$4</f>
        <v>请填XX项目</v>
      </c>
      <c r="C44" s="21">
        <v>2020301</v>
      </c>
      <c r="D44" s="68" t="s">
        <v>149</v>
      </c>
      <c r="E44" s="72"/>
      <c r="F44" s="72"/>
      <c r="G44" s="72"/>
      <c r="H44" s="72"/>
      <c r="I44" s="125">
        <f t="shared" si="25"/>
        <v>0</v>
      </c>
      <c r="J44" s="72"/>
      <c r="K44" s="72"/>
      <c r="L44" s="72"/>
      <c r="M44" s="72"/>
      <c r="N44" s="72"/>
      <c r="O44" s="72"/>
      <c r="P44" s="124">
        <f t="shared" si="15"/>
        <v>0</v>
      </c>
      <c r="Q44" s="324">
        <f t="shared" si="40"/>
        <v>0</v>
      </c>
      <c r="R44" s="305">
        <f t="shared" si="41"/>
        <v>0</v>
      </c>
      <c r="S44" s="73" t="str">
        <f t="shared" si="42"/>
        <v>正常</v>
      </c>
      <c r="T44" s="72">
        <f t="shared" si="16"/>
        <v>0</v>
      </c>
      <c r="U44" s="72"/>
      <c r="V44" s="125">
        <f t="shared" si="17"/>
        <v>0</v>
      </c>
      <c r="W44" s="72"/>
      <c r="X44" s="72"/>
      <c r="Y44" s="72"/>
      <c r="Z44" s="72"/>
      <c r="AA44" s="72"/>
      <c r="AB44" s="72"/>
      <c r="AC44" s="124">
        <f t="shared" si="19"/>
        <v>0</v>
      </c>
      <c r="AD44" s="324">
        <f t="shared" si="43"/>
        <v>0</v>
      </c>
      <c r="AE44" s="305">
        <f t="shared" si="44"/>
        <v>0</v>
      </c>
      <c r="AF44" s="73" t="str">
        <f t="shared" si="45"/>
        <v>正常</v>
      </c>
      <c r="AG44" s="72">
        <f t="shared" si="46"/>
        <v>0</v>
      </c>
      <c r="AH44" s="17">
        <f t="shared" si="47"/>
        <v>0</v>
      </c>
      <c r="AI44" s="49">
        <f t="shared" si="20"/>
        <v>0</v>
      </c>
      <c r="AJ44" s="50">
        <f t="shared" si="48"/>
        <v>0</v>
      </c>
      <c r="AK44" s="326">
        <f t="shared" si="35"/>
        <v>0</v>
      </c>
      <c r="AL44" s="305">
        <f t="shared" si="49"/>
        <v>0</v>
      </c>
      <c r="AM44" s="74" t="str">
        <f t="shared" si="50"/>
        <v>正常</v>
      </c>
      <c r="AN44" s="49"/>
      <c r="AO44" s="124">
        <f t="shared" si="21"/>
        <v>0</v>
      </c>
      <c r="AP44" s="127">
        <f t="shared" si="36"/>
        <v>0</v>
      </c>
      <c r="AQ44" s="137">
        <f t="shared" si="23"/>
        <v>0</v>
      </c>
      <c r="AR44" s="75" t="str">
        <f t="shared" si="37"/>
        <v>正常</v>
      </c>
    </row>
    <row r="45" spans="1:44" ht="33.75">
      <c r="A45" s="765" t="str">
        <f>目录及填表说明!$D$3</f>
        <v>请填XX地区</v>
      </c>
      <c r="B45" s="765" t="str">
        <f>目录及填表说明!$D$4</f>
        <v>请填XX项目</v>
      </c>
      <c r="C45" s="21">
        <v>2020302</v>
      </c>
      <c r="D45" s="68" t="s">
        <v>150</v>
      </c>
      <c r="E45" s="72"/>
      <c r="F45" s="72"/>
      <c r="G45" s="72"/>
      <c r="H45" s="72"/>
      <c r="I45" s="125">
        <f t="shared" si="25"/>
        <v>0</v>
      </c>
      <c r="J45" s="72"/>
      <c r="K45" s="72"/>
      <c r="L45" s="72"/>
      <c r="M45" s="72"/>
      <c r="N45" s="72"/>
      <c r="O45" s="72"/>
      <c r="P45" s="124">
        <f t="shared" si="15"/>
        <v>0</v>
      </c>
      <c r="Q45" s="324">
        <f t="shared" si="40"/>
        <v>0</v>
      </c>
      <c r="R45" s="305">
        <f t="shared" si="41"/>
        <v>0</v>
      </c>
      <c r="S45" s="73" t="str">
        <f t="shared" si="42"/>
        <v>正常</v>
      </c>
      <c r="T45" s="72">
        <f t="shared" si="16"/>
        <v>0</v>
      </c>
      <c r="U45" s="72"/>
      <c r="V45" s="125">
        <f t="shared" si="17"/>
        <v>0</v>
      </c>
      <c r="W45" s="72"/>
      <c r="X45" s="72"/>
      <c r="Y45" s="72"/>
      <c r="Z45" s="72"/>
      <c r="AA45" s="72"/>
      <c r="AB45" s="72"/>
      <c r="AC45" s="124">
        <f t="shared" si="19"/>
        <v>0</v>
      </c>
      <c r="AD45" s="324">
        <f t="shared" si="43"/>
        <v>0</v>
      </c>
      <c r="AE45" s="305">
        <f t="shared" si="44"/>
        <v>0</v>
      </c>
      <c r="AF45" s="73" t="str">
        <f t="shared" si="45"/>
        <v>正常</v>
      </c>
      <c r="AG45" s="72">
        <f t="shared" si="46"/>
        <v>0</v>
      </c>
      <c r="AH45" s="17">
        <f t="shared" si="47"/>
        <v>0</v>
      </c>
      <c r="AI45" s="49">
        <f t="shared" si="20"/>
        <v>0</v>
      </c>
      <c r="AJ45" s="50">
        <f t="shared" si="48"/>
        <v>0</v>
      </c>
      <c r="AK45" s="326">
        <f t="shared" si="35"/>
        <v>0</v>
      </c>
      <c r="AL45" s="305">
        <f t="shared" si="49"/>
        <v>0</v>
      </c>
      <c r="AM45" s="74" t="str">
        <f t="shared" si="50"/>
        <v>正常</v>
      </c>
      <c r="AN45" s="49"/>
      <c r="AO45" s="124">
        <f t="shared" si="21"/>
        <v>0</v>
      </c>
      <c r="AP45" s="127">
        <f t="shared" si="36"/>
        <v>0</v>
      </c>
      <c r="AQ45" s="137">
        <f t="shared" si="23"/>
        <v>0</v>
      </c>
      <c r="AR45" s="75" t="str">
        <f t="shared" si="37"/>
        <v>正常</v>
      </c>
    </row>
    <row r="46" spans="1:44" ht="33.75">
      <c r="A46" s="765" t="str">
        <f>目录及填表说明!$D$3</f>
        <v>请填XX地区</v>
      </c>
      <c r="B46" s="765" t="str">
        <f>目录及填表说明!$D$4</f>
        <v>请填XX项目</v>
      </c>
      <c r="C46" s="21">
        <v>2020303</v>
      </c>
      <c r="D46" s="68" t="s">
        <v>151</v>
      </c>
      <c r="E46" s="72"/>
      <c r="F46" s="72"/>
      <c r="G46" s="72"/>
      <c r="H46" s="72"/>
      <c r="I46" s="125">
        <f t="shared" si="25"/>
        <v>0</v>
      </c>
      <c r="J46" s="72"/>
      <c r="K46" s="72"/>
      <c r="L46" s="72"/>
      <c r="M46" s="72"/>
      <c r="N46" s="72"/>
      <c r="O46" s="72"/>
      <c r="P46" s="124">
        <f t="shared" si="15"/>
        <v>0</v>
      </c>
      <c r="Q46" s="324">
        <f t="shared" si="40"/>
        <v>0</v>
      </c>
      <c r="R46" s="305">
        <f t="shared" si="41"/>
        <v>0</v>
      </c>
      <c r="S46" s="73" t="str">
        <f t="shared" si="42"/>
        <v>正常</v>
      </c>
      <c r="T46" s="72">
        <f t="shared" si="16"/>
        <v>0</v>
      </c>
      <c r="U46" s="72"/>
      <c r="V46" s="125">
        <f t="shared" si="17"/>
        <v>0</v>
      </c>
      <c r="W46" s="72"/>
      <c r="X46" s="72"/>
      <c r="Y46" s="72"/>
      <c r="Z46" s="72"/>
      <c r="AA46" s="72"/>
      <c r="AB46" s="72"/>
      <c r="AC46" s="124">
        <f t="shared" si="19"/>
        <v>0</v>
      </c>
      <c r="AD46" s="324">
        <f t="shared" si="43"/>
        <v>0</v>
      </c>
      <c r="AE46" s="305">
        <f t="shared" si="44"/>
        <v>0</v>
      </c>
      <c r="AF46" s="73" t="str">
        <f t="shared" si="45"/>
        <v>正常</v>
      </c>
      <c r="AG46" s="72">
        <f t="shared" si="46"/>
        <v>0</v>
      </c>
      <c r="AH46" s="17">
        <f t="shared" si="47"/>
        <v>0</v>
      </c>
      <c r="AI46" s="49">
        <f t="shared" si="20"/>
        <v>0</v>
      </c>
      <c r="AJ46" s="50">
        <f t="shared" si="48"/>
        <v>0</v>
      </c>
      <c r="AK46" s="326">
        <f t="shared" si="35"/>
        <v>0</v>
      </c>
      <c r="AL46" s="305">
        <f t="shared" si="49"/>
        <v>0</v>
      </c>
      <c r="AM46" s="74" t="str">
        <f t="shared" si="50"/>
        <v>正常</v>
      </c>
      <c r="AN46" s="49"/>
      <c r="AO46" s="124">
        <f t="shared" si="21"/>
        <v>0</v>
      </c>
      <c r="AP46" s="127">
        <f t="shared" si="36"/>
        <v>0</v>
      </c>
      <c r="AQ46" s="137">
        <f t="shared" si="23"/>
        <v>0</v>
      </c>
      <c r="AR46" s="75" t="str">
        <f t="shared" si="37"/>
        <v>正常</v>
      </c>
    </row>
    <row r="47" spans="1:44" ht="33.75">
      <c r="A47" s="765" t="str">
        <f>目录及填表说明!$D$3</f>
        <v>请填XX地区</v>
      </c>
      <c r="B47" s="765" t="str">
        <f>目录及填表说明!$D$4</f>
        <v>请填XX项目</v>
      </c>
      <c r="C47" s="21">
        <v>20204</v>
      </c>
      <c r="D47" s="68" t="s">
        <v>152</v>
      </c>
      <c r="E47" s="20">
        <f>SUM(E48:E51)</f>
        <v>0</v>
      </c>
      <c r="F47" s="20">
        <f>SUM(F48:F51)</f>
        <v>0</v>
      </c>
      <c r="G47" s="20">
        <f>SUM(G48:G51)</f>
        <v>0</v>
      </c>
      <c r="H47" s="20">
        <f>SUM(H48:H51)</f>
        <v>0</v>
      </c>
      <c r="I47" s="135">
        <f t="shared" si="25"/>
        <v>0</v>
      </c>
      <c r="J47" s="20">
        <f>SUM(J48:J51)</f>
        <v>0</v>
      </c>
      <c r="K47" s="20">
        <f t="shared" ref="K47:O47" si="53">SUM(K48:K51)</f>
        <v>0</v>
      </c>
      <c r="L47" s="20">
        <f t="shared" si="53"/>
        <v>0</v>
      </c>
      <c r="M47" s="20">
        <f t="shared" si="53"/>
        <v>0</v>
      </c>
      <c r="N47" s="20">
        <f t="shared" si="53"/>
        <v>0</v>
      </c>
      <c r="O47" s="20">
        <f t="shared" si="53"/>
        <v>0</v>
      </c>
      <c r="P47" s="132">
        <f t="shared" si="15"/>
        <v>0</v>
      </c>
      <c r="Q47" s="324">
        <f t="shared" si="40"/>
        <v>0</v>
      </c>
      <c r="R47" s="305">
        <f t="shared" si="41"/>
        <v>0</v>
      </c>
      <c r="S47" s="73" t="str">
        <f t="shared" si="42"/>
        <v>正常</v>
      </c>
      <c r="T47" s="20">
        <f t="shared" si="16"/>
        <v>0</v>
      </c>
      <c r="U47" s="20">
        <f>SUM(U48:U51)</f>
        <v>0</v>
      </c>
      <c r="V47" s="135">
        <f t="shared" si="17"/>
        <v>0</v>
      </c>
      <c r="W47" s="20">
        <f>SUM(W48:W51)</f>
        <v>0</v>
      </c>
      <c r="X47" s="20">
        <f t="shared" ref="X47:AB47" si="54">SUM(X48:X51)</f>
        <v>0</v>
      </c>
      <c r="Y47" s="20">
        <f t="shared" si="54"/>
        <v>0</v>
      </c>
      <c r="Z47" s="20">
        <f t="shared" si="54"/>
        <v>0</v>
      </c>
      <c r="AA47" s="20">
        <f t="shared" si="54"/>
        <v>0</v>
      </c>
      <c r="AB47" s="20">
        <f t="shared" si="54"/>
        <v>0</v>
      </c>
      <c r="AC47" s="124">
        <f t="shared" si="19"/>
        <v>0</v>
      </c>
      <c r="AD47" s="324">
        <f t="shared" si="43"/>
        <v>0</v>
      </c>
      <c r="AE47" s="305">
        <f t="shared" si="44"/>
        <v>0</v>
      </c>
      <c r="AF47" s="73" t="str">
        <f t="shared" si="45"/>
        <v>正常</v>
      </c>
      <c r="AG47" s="72">
        <f t="shared" si="46"/>
        <v>0</v>
      </c>
      <c r="AH47" s="17">
        <f t="shared" si="47"/>
        <v>0</v>
      </c>
      <c r="AI47" s="49">
        <f t="shared" si="20"/>
        <v>0</v>
      </c>
      <c r="AJ47" s="50">
        <f t="shared" si="48"/>
        <v>0</v>
      </c>
      <c r="AK47" s="326">
        <f t="shared" si="35"/>
        <v>0</v>
      </c>
      <c r="AL47" s="305">
        <f t="shared" si="49"/>
        <v>0</v>
      </c>
      <c r="AM47" s="74" t="str">
        <f t="shared" si="50"/>
        <v>正常</v>
      </c>
      <c r="AN47" s="49"/>
      <c r="AO47" s="124">
        <f t="shared" si="21"/>
        <v>0</v>
      </c>
      <c r="AP47" s="127">
        <f t="shared" si="36"/>
        <v>0</v>
      </c>
      <c r="AQ47" s="137">
        <f t="shared" si="23"/>
        <v>0</v>
      </c>
      <c r="AR47" s="75" t="str">
        <f t="shared" si="37"/>
        <v>正常</v>
      </c>
    </row>
    <row r="48" spans="1:44" ht="33.75">
      <c r="A48" s="765" t="str">
        <f>目录及填表说明!$D$3</f>
        <v>请填XX地区</v>
      </c>
      <c r="B48" s="765" t="str">
        <f>目录及填表说明!$D$4</f>
        <v>请填XX项目</v>
      </c>
      <c r="C48" s="21">
        <v>2020401</v>
      </c>
      <c r="D48" s="68" t="s">
        <v>153</v>
      </c>
      <c r="E48" s="72"/>
      <c r="F48" s="72"/>
      <c r="G48" s="72"/>
      <c r="H48" s="72"/>
      <c r="I48" s="125">
        <f t="shared" si="25"/>
        <v>0</v>
      </c>
      <c r="J48" s="72"/>
      <c r="K48" s="72"/>
      <c r="L48" s="72"/>
      <c r="M48" s="72"/>
      <c r="N48" s="72"/>
      <c r="O48" s="72"/>
      <c r="P48" s="124">
        <f t="shared" si="15"/>
        <v>0</v>
      </c>
      <c r="Q48" s="324">
        <f t="shared" si="40"/>
        <v>0</v>
      </c>
      <c r="R48" s="305">
        <f t="shared" si="41"/>
        <v>0</v>
      </c>
      <c r="S48" s="73" t="str">
        <f t="shared" si="42"/>
        <v>正常</v>
      </c>
      <c r="T48" s="72">
        <f t="shared" si="16"/>
        <v>0</v>
      </c>
      <c r="U48" s="72"/>
      <c r="V48" s="125">
        <f t="shared" si="17"/>
        <v>0</v>
      </c>
      <c r="W48" s="72"/>
      <c r="X48" s="72"/>
      <c r="Y48" s="72"/>
      <c r="Z48" s="72"/>
      <c r="AA48" s="72"/>
      <c r="AB48" s="72"/>
      <c r="AC48" s="124">
        <f t="shared" si="19"/>
        <v>0</v>
      </c>
      <c r="AD48" s="324">
        <f t="shared" si="43"/>
        <v>0</v>
      </c>
      <c r="AE48" s="305">
        <f t="shared" si="44"/>
        <v>0</v>
      </c>
      <c r="AF48" s="73" t="str">
        <f t="shared" si="45"/>
        <v>正常</v>
      </c>
      <c r="AG48" s="72">
        <f t="shared" si="46"/>
        <v>0</v>
      </c>
      <c r="AH48" s="17">
        <f t="shared" si="47"/>
        <v>0</v>
      </c>
      <c r="AI48" s="49">
        <f t="shared" si="20"/>
        <v>0</v>
      </c>
      <c r="AJ48" s="50">
        <f t="shared" si="48"/>
        <v>0</v>
      </c>
      <c r="AK48" s="326">
        <f t="shared" si="35"/>
        <v>0</v>
      </c>
      <c r="AL48" s="305">
        <f t="shared" si="49"/>
        <v>0</v>
      </c>
      <c r="AM48" s="74" t="str">
        <f t="shared" si="50"/>
        <v>正常</v>
      </c>
      <c r="AN48" s="49"/>
      <c r="AO48" s="124">
        <f t="shared" si="21"/>
        <v>0</v>
      </c>
      <c r="AP48" s="127">
        <f t="shared" si="36"/>
        <v>0</v>
      </c>
      <c r="AQ48" s="137">
        <f t="shared" si="23"/>
        <v>0</v>
      </c>
      <c r="AR48" s="75" t="str">
        <f t="shared" si="37"/>
        <v>正常</v>
      </c>
    </row>
    <row r="49" spans="1:44" ht="33.75">
      <c r="A49" s="765" t="str">
        <f>目录及填表说明!$D$3</f>
        <v>请填XX地区</v>
      </c>
      <c r="B49" s="765" t="str">
        <f>目录及填表说明!$D$4</f>
        <v>请填XX项目</v>
      </c>
      <c r="C49" s="21">
        <v>2020402</v>
      </c>
      <c r="D49" s="68" t="s">
        <v>154</v>
      </c>
      <c r="E49" s="72"/>
      <c r="F49" s="72"/>
      <c r="G49" s="72"/>
      <c r="H49" s="72"/>
      <c r="I49" s="125">
        <f t="shared" si="25"/>
        <v>0</v>
      </c>
      <c r="J49" s="72"/>
      <c r="K49" s="72"/>
      <c r="L49" s="72"/>
      <c r="M49" s="72"/>
      <c r="N49" s="72"/>
      <c r="O49" s="72"/>
      <c r="P49" s="124">
        <f t="shared" si="15"/>
        <v>0</v>
      </c>
      <c r="Q49" s="324">
        <f t="shared" si="40"/>
        <v>0</v>
      </c>
      <c r="R49" s="305">
        <f t="shared" si="41"/>
        <v>0</v>
      </c>
      <c r="S49" s="73" t="str">
        <f t="shared" si="42"/>
        <v>正常</v>
      </c>
      <c r="T49" s="72">
        <f t="shared" si="16"/>
        <v>0</v>
      </c>
      <c r="U49" s="72"/>
      <c r="V49" s="125">
        <f t="shared" si="17"/>
        <v>0</v>
      </c>
      <c r="W49" s="72"/>
      <c r="X49" s="72"/>
      <c r="Y49" s="72"/>
      <c r="Z49" s="72"/>
      <c r="AA49" s="72"/>
      <c r="AB49" s="72"/>
      <c r="AC49" s="124">
        <f t="shared" si="19"/>
        <v>0</v>
      </c>
      <c r="AD49" s="324">
        <f t="shared" si="43"/>
        <v>0</v>
      </c>
      <c r="AE49" s="305">
        <f t="shared" si="44"/>
        <v>0</v>
      </c>
      <c r="AF49" s="73" t="str">
        <f t="shared" si="45"/>
        <v>正常</v>
      </c>
      <c r="AG49" s="72">
        <f t="shared" si="46"/>
        <v>0</v>
      </c>
      <c r="AH49" s="17">
        <f t="shared" si="47"/>
        <v>0</v>
      </c>
      <c r="AI49" s="49">
        <f t="shared" si="20"/>
        <v>0</v>
      </c>
      <c r="AJ49" s="50">
        <f t="shared" si="48"/>
        <v>0</v>
      </c>
      <c r="AK49" s="326">
        <f t="shared" si="35"/>
        <v>0</v>
      </c>
      <c r="AL49" s="305">
        <f t="shared" si="49"/>
        <v>0</v>
      </c>
      <c r="AM49" s="74" t="str">
        <f t="shared" si="50"/>
        <v>正常</v>
      </c>
      <c r="AN49" s="49"/>
      <c r="AO49" s="124">
        <f t="shared" si="21"/>
        <v>0</v>
      </c>
      <c r="AP49" s="127">
        <f t="shared" si="36"/>
        <v>0</v>
      </c>
      <c r="AQ49" s="137">
        <f t="shared" si="23"/>
        <v>0</v>
      </c>
      <c r="AR49" s="75" t="str">
        <f t="shared" si="37"/>
        <v>正常</v>
      </c>
    </row>
    <row r="50" spans="1:44" ht="33.75">
      <c r="A50" s="765" t="str">
        <f>目录及填表说明!$D$3</f>
        <v>请填XX地区</v>
      </c>
      <c r="B50" s="765" t="str">
        <f>目录及填表说明!$D$4</f>
        <v>请填XX项目</v>
      </c>
      <c r="C50" s="21">
        <v>2020403</v>
      </c>
      <c r="D50" s="68" t="s">
        <v>155</v>
      </c>
      <c r="E50" s="72"/>
      <c r="F50" s="72"/>
      <c r="G50" s="72"/>
      <c r="H50" s="72"/>
      <c r="I50" s="125">
        <f t="shared" si="25"/>
        <v>0</v>
      </c>
      <c r="J50" s="72"/>
      <c r="K50" s="72"/>
      <c r="L50" s="72"/>
      <c r="M50" s="72"/>
      <c r="N50" s="72"/>
      <c r="O50" s="72"/>
      <c r="P50" s="124">
        <f t="shared" si="15"/>
        <v>0</v>
      </c>
      <c r="Q50" s="324">
        <f t="shared" si="40"/>
        <v>0</v>
      </c>
      <c r="R50" s="305">
        <f t="shared" si="41"/>
        <v>0</v>
      </c>
      <c r="S50" s="73" t="str">
        <f t="shared" si="42"/>
        <v>正常</v>
      </c>
      <c r="T50" s="72">
        <f t="shared" si="16"/>
        <v>0</v>
      </c>
      <c r="U50" s="72"/>
      <c r="V50" s="125">
        <f t="shared" si="17"/>
        <v>0</v>
      </c>
      <c r="W50" s="72"/>
      <c r="X50" s="72"/>
      <c r="Y50" s="72"/>
      <c r="Z50" s="72"/>
      <c r="AA50" s="72"/>
      <c r="AB50" s="72"/>
      <c r="AC50" s="124">
        <f t="shared" si="19"/>
        <v>0</v>
      </c>
      <c r="AD50" s="324">
        <f t="shared" si="43"/>
        <v>0</v>
      </c>
      <c r="AE50" s="305">
        <f t="shared" si="44"/>
        <v>0</v>
      </c>
      <c r="AF50" s="73" t="str">
        <f t="shared" si="45"/>
        <v>正常</v>
      </c>
      <c r="AG50" s="72">
        <f t="shared" si="46"/>
        <v>0</v>
      </c>
      <c r="AH50" s="17">
        <f t="shared" si="47"/>
        <v>0</v>
      </c>
      <c r="AI50" s="49">
        <f t="shared" si="20"/>
        <v>0</v>
      </c>
      <c r="AJ50" s="50">
        <f t="shared" si="48"/>
        <v>0</v>
      </c>
      <c r="AK50" s="326">
        <f t="shared" si="35"/>
        <v>0</v>
      </c>
      <c r="AL50" s="305">
        <f t="shared" si="49"/>
        <v>0</v>
      </c>
      <c r="AM50" s="74" t="str">
        <f t="shared" si="50"/>
        <v>正常</v>
      </c>
      <c r="AN50" s="49"/>
      <c r="AO50" s="124">
        <f t="shared" si="21"/>
        <v>0</v>
      </c>
      <c r="AP50" s="127">
        <f t="shared" si="36"/>
        <v>0</v>
      </c>
      <c r="AQ50" s="137">
        <f t="shared" si="23"/>
        <v>0</v>
      </c>
      <c r="AR50" s="75" t="str">
        <f t="shared" si="37"/>
        <v>正常</v>
      </c>
    </row>
    <row r="51" spans="1:44" ht="33.75">
      <c r="A51" s="765" t="str">
        <f>目录及填表说明!$D$3</f>
        <v>请填XX地区</v>
      </c>
      <c r="B51" s="765" t="str">
        <f>目录及填表说明!$D$4</f>
        <v>请填XX项目</v>
      </c>
      <c r="C51" s="21">
        <v>2020404</v>
      </c>
      <c r="D51" s="68" t="s">
        <v>156</v>
      </c>
      <c r="E51" s="72"/>
      <c r="F51" s="72"/>
      <c r="G51" s="72"/>
      <c r="H51" s="72"/>
      <c r="I51" s="125">
        <f t="shared" si="25"/>
        <v>0</v>
      </c>
      <c r="J51" s="72"/>
      <c r="K51" s="72"/>
      <c r="L51" s="72"/>
      <c r="M51" s="72"/>
      <c r="N51" s="72"/>
      <c r="O51" s="72"/>
      <c r="P51" s="124">
        <f t="shared" si="15"/>
        <v>0</v>
      </c>
      <c r="Q51" s="324">
        <f t="shared" si="40"/>
        <v>0</v>
      </c>
      <c r="R51" s="305">
        <f t="shared" si="41"/>
        <v>0</v>
      </c>
      <c r="S51" s="73" t="str">
        <f t="shared" si="42"/>
        <v>正常</v>
      </c>
      <c r="T51" s="72">
        <f t="shared" si="16"/>
        <v>0</v>
      </c>
      <c r="U51" s="72"/>
      <c r="V51" s="125">
        <f t="shared" si="17"/>
        <v>0</v>
      </c>
      <c r="W51" s="72"/>
      <c r="X51" s="72"/>
      <c r="Y51" s="72"/>
      <c r="Z51" s="72"/>
      <c r="AA51" s="72"/>
      <c r="AB51" s="72"/>
      <c r="AC51" s="124">
        <f t="shared" si="19"/>
        <v>0</v>
      </c>
      <c r="AD51" s="324">
        <f t="shared" si="43"/>
        <v>0</v>
      </c>
      <c r="AE51" s="305">
        <f t="shared" si="44"/>
        <v>0</v>
      </c>
      <c r="AF51" s="73" t="str">
        <f t="shared" si="45"/>
        <v>正常</v>
      </c>
      <c r="AG51" s="72">
        <f t="shared" si="46"/>
        <v>0</v>
      </c>
      <c r="AH51" s="17">
        <f t="shared" si="47"/>
        <v>0</v>
      </c>
      <c r="AI51" s="49">
        <f t="shared" si="20"/>
        <v>0</v>
      </c>
      <c r="AJ51" s="50">
        <f t="shared" si="48"/>
        <v>0</v>
      </c>
      <c r="AK51" s="326">
        <f t="shared" si="35"/>
        <v>0</v>
      </c>
      <c r="AL51" s="305">
        <f t="shared" si="49"/>
        <v>0</v>
      </c>
      <c r="AM51" s="74" t="str">
        <f t="shared" si="50"/>
        <v>正常</v>
      </c>
      <c r="AN51" s="49"/>
      <c r="AO51" s="124">
        <f t="shared" si="21"/>
        <v>0</v>
      </c>
      <c r="AP51" s="127">
        <f t="shared" si="36"/>
        <v>0</v>
      </c>
      <c r="AQ51" s="137">
        <f t="shared" si="23"/>
        <v>0</v>
      </c>
      <c r="AR51" s="75" t="str">
        <f t="shared" si="37"/>
        <v>正常</v>
      </c>
    </row>
    <row r="52" spans="1:44" ht="33.75">
      <c r="A52" s="765" t="str">
        <f>目录及填表说明!$D$3</f>
        <v>请填XX地区</v>
      </c>
      <c r="B52" s="765" t="str">
        <f>目录及填表说明!$D$4</f>
        <v>请填XX项目</v>
      </c>
      <c r="C52" s="21">
        <v>20205</v>
      </c>
      <c r="D52" s="68" t="s">
        <v>157</v>
      </c>
      <c r="E52" s="20">
        <f>SUM(E53:E56)</f>
        <v>0</v>
      </c>
      <c r="F52" s="20">
        <f>SUM(F53:F56)</f>
        <v>0</v>
      </c>
      <c r="G52" s="20">
        <f>SUM(G53:G56)</f>
        <v>0</v>
      </c>
      <c r="H52" s="20">
        <f>SUM(H53:H56)</f>
        <v>0</v>
      </c>
      <c r="I52" s="135">
        <f t="shared" si="25"/>
        <v>0</v>
      </c>
      <c r="J52" s="20">
        <f>SUM(J53:J56)</f>
        <v>0</v>
      </c>
      <c r="K52" s="20">
        <f t="shared" ref="K52:O52" si="55">SUM(K53:K56)</f>
        <v>0</v>
      </c>
      <c r="L52" s="20">
        <f t="shared" si="55"/>
        <v>0</v>
      </c>
      <c r="M52" s="20">
        <f t="shared" si="55"/>
        <v>0</v>
      </c>
      <c r="N52" s="20">
        <f t="shared" si="55"/>
        <v>0</v>
      </c>
      <c r="O52" s="20">
        <f t="shared" si="55"/>
        <v>0</v>
      </c>
      <c r="P52" s="132">
        <f t="shared" si="15"/>
        <v>0</v>
      </c>
      <c r="Q52" s="324">
        <f t="shared" si="40"/>
        <v>0</v>
      </c>
      <c r="R52" s="305">
        <f t="shared" si="41"/>
        <v>0</v>
      </c>
      <c r="S52" s="73" t="str">
        <f t="shared" si="42"/>
        <v>正常</v>
      </c>
      <c r="T52" s="20">
        <f t="shared" si="16"/>
        <v>0</v>
      </c>
      <c r="U52" s="20">
        <f>SUM(U53:U56)</f>
        <v>0</v>
      </c>
      <c r="V52" s="135">
        <f t="shared" si="17"/>
        <v>0</v>
      </c>
      <c r="W52" s="20">
        <f>SUM(W53:W56)</f>
        <v>0</v>
      </c>
      <c r="X52" s="20">
        <f t="shared" ref="X52:AB52" si="56">SUM(X53:X56)</f>
        <v>0</v>
      </c>
      <c r="Y52" s="20">
        <f t="shared" si="56"/>
        <v>0</v>
      </c>
      <c r="Z52" s="20">
        <f t="shared" si="56"/>
        <v>0</v>
      </c>
      <c r="AA52" s="20">
        <f t="shared" si="56"/>
        <v>0</v>
      </c>
      <c r="AB52" s="20">
        <f t="shared" si="56"/>
        <v>0</v>
      </c>
      <c r="AC52" s="124">
        <f t="shared" si="19"/>
        <v>0</v>
      </c>
      <c r="AD52" s="324">
        <f t="shared" si="43"/>
        <v>0</v>
      </c>
      <c r="AE52" s="305">
        <f t="shared" si="44"/>
        <v>0</v>
      </c>
      <c r="AF52" s="73" t="str">
        <f t="shared" si="45"/>
        <v>正常</v>
      </c>
      <c r="AG52" s="72">
        <f t="shared" si="46"/>
        <v>0</v>
      </c>
      <c r="AH52" s="17">
        <f t="shared" si="47"/>
        <v>0</v>
      </c>
      <c r="AI52" s="49">
        <f t="shared" si="20"/>
        <v>0</v>
      </c>
      <c r="AJ52" s="50">
        <f t="shared" si="48"/>
        <v>0</v>
      </c>
      <c r="AK52" s="326">
        <f t="shared" si="35"/>
        <v>0</v>
      </c>
      <c r="AL52" s="305">
        <f t="shared" si="49"/>
        <v>0</v>
      </c>
      <c r="AM52" s="74" t="str">
        <f t="shared" si="50"/>
        <v>正常</v>
      </c>
      <c r="AN52" s="49"/>
      <c r="AO52" s="124">
        <f t="shared" si="21"/>
        <v>0</v>
      </c>
      <c r="AP52" s="127">
        <f t="shared" si="36"/>
        <v>0</v>
      </c>
      <c r="AQ52" s="137">
        <f t="shared" si="23"/>
        <v>0</v>
      </c>
      <c r="AR52" s="75" t="str">
        <f t="shared" si="37"/>
        <v>正常</v>
      </c>
    </row>
    <row r="53" spans="1:44" ht="33.75">
      <c r="A53" s="765" t="str">
        <f>目录及填表说明!$D$3</f>
        <v>请填XX地区</v>
      </c>
      <c r="B53" s="765" t="str">
        <f>目录及填表说明!$D$4</f>
        <v>请填XX项目</v>
      </c>
      <c r="C53" s="21">
        <v>2020501</v>
      </c>
      <c r="D53" s="68" t="s">
        <v>158</v>
      </c>
      <c r="E53" s="72"/>
      <c r="F53" s="72"/>
      <c r="G53" s="72"/>
      <c r="H53" s="72"/>
      <c r="I53" s="125">
        <f t="shared" si="25"/>
        <v>0</v>
      </c>
      <c r="J53" s="72"/>
      <c r="K53" s="72"/>
      <c r="L53" s="72"/>
      <c r="M53" s="72"/>
      <c r="N53" s="72"/>
      <c r="O53" s="72"/>
      <c r="P53" s="124">
        <f t="shared" si="15"/>
        <v>0</v>
      </c>
      <c r="Q53" s="324">
        <f t="shared" si="40"/>
        <v>0</v>
      </c>
      <c r="R53" s="305">
        <f t="shared" si="41"/>
        <v>0</v>
      </c>
      <c r="S53" s="73" t="str">
        <f t="shared" si="42"/>
        <v>正常</v>
      </c>
      <c r="T53" s="72">
        <f t="shared" si="16"/>
        <v>0</v>
      </c>
      <c r="U53" s="72"/>
      <c r="V53" s="125">
        <f t="shared" si="17"/>
        <v>0</v>
      </c>
      <c r="W53" s="72"/>
      <c r="X53" s="72"/>
      <c r="Y53" s="72"/>
      <c r="Z53" s="72"/>
      <c r="AA53" s="72"/>
      <c r="AB53" s="72"/>
      <c r="AC53" s="124">
        <f t="shared" si="19"/>
        <v>0</v>
      </c>
      <c r="AD53" s="324">
        <f t="shared" si="43"/>
        <v>0</v>
      </c>
      <c r="AE53" s="305">
        <f t="shared" si="44"/>
        <v>0</v>
      </c>
      <c r="AF53" s="73" t="str">
        <f t="shared" si="45"/>
        <v>正常</v>
      </c>
      <c r="AG53" s="72">
        <f t="shared" si="46"/>
        <v>0</v>
      </c>
      <c r="AH53" s="17">
        <f t="shared" si="47"/>
        <v>0</v>
      </c>
      <c r="AI53" s="49">
        <f t="shared" si="20"/>
        <v>0</v>
      </c>
      <c r="AJ53" s="50">
        <f t="shared" si="48"/>
        <v>0</v>
      </c>
      <c r="AK53" s="326">
        <f t="shared" si="35"/>
        <v>0</v>
      </c>
      <c r="AL53" s="305">
        <f t="shared" si="49"/>
        <v>0</v>
      </c>
      <c r="AM53" s="74" t="str">
        <f t="shared" si="50"/>
        <v>正常</v>
      </c>
      <c r="AN53" s="49"/>
      <c r="AO53" s="124">
        <f t="shared" si="21"/>
        <v>0</v>
      </c>
      <c r="AP53" s="127">
        <f t="shared" si="36"/>
        <v>0</v>
      </c>
      <c r="AQ53" s="137">
        <f t="shared" si="23"/>
        <v>0</v>
      </c>
      <c r="AR53" s="75" t="str">
        <f t="shared" si="37"/>
        <v>正常</v>
      </c>
    </row>
    <row r="54" spans="1:44" ht="33.75">
      <c r="A54" s="765" t="str">
        <f>目录及填表说明!$D$3</f>
        <v>请填XX地区</v>
      </c>
      <c r="B54" s="765" t="str">
        <f>目录及填表说明!$D$4</f>
        <v>请填XX项目</v>
      </c>
      <c r="C54" s="21">
        <v>2020502</v>
      </c>
      <c r="D54" s="68" t="s">
        <v>159</v>
      </c>
      <c r="E54" s="72"/>
      <c r="F54" s="72"/>
      <c r="G54" s="72"/>
      <c r="H54" s="72"/>
      <c r="I54" s="125">
        <f t="shared" si="25"/>
        <v>0</v>
      </c>
      <c r="J54" s="72"/>
      <c r="K54" s="72"/>
      <c r="L54" s="72"/>
      <c r="M54" s="72"/>
      <c r="N54" s="72"/>
      <c r="O54" s="72"/>
      <c r="P54" s="124">
        <f t="shared" si="15"/>
        <v>0</v>
      </c>
      <c r="Q54" s="324">
        <f t="shared" si="40"/>
        <v>0</v>
      </c>
      <c r="R54" s="305">
        <f t="shared" si="41"/>
        <v>0</v>
      </c>
      <c r="S54" s="73" t="str">
        <f t="shared" si="42"/>
        <v>正常</v>
      </c>
      <c r="T54" s="72">
        <f t="shared" si="16"/>
        <v>0</v>
      </c>
      <c r="U54" s="72"/>
      <c r="V54" s="125">
        <f t="shared" si="17"/>
        <v>0</v>
      </c>
      <c r="W54" s="72"/>
      <c r="X54" s="72"/>
      <c r="Y54" s="72"/>
      <c r="Z54" s="72"/>
      <c r="AA54" s="72"/>
      <c r="AB54" s="72"/>
      <c r="AC54" s="124">
        <f t="shared" si="19"/>
        <v>0</v>
      </c>
      <c r="AD54" s="324">
        <f t="shared" si="43"/>
        <v>0</v>
      </c>
      <c r="AE54" s="305">
        <f t="shared" si="44"/>
        <v>0</v>
      </c>
      <c r="AF54" s="73" t="str">
        <f t="shared" si="45"/>
        <v>正常</v>
      </c>
      <c r="AG54" s="72">
        <f t="shared" si="46"/>
        <v>0</v>
      </c>
      <c r="AH54" s="17">
        <f t="shared" si="47"/>
        <v>0</v>
      </c>
      <c r="AI54" s="49">
        <f t="shared" si="20"/>
        <v>0</v>
      </c>
      <c r="AJ54" s="50">
        <f t="shared" si="48"/>
        <v>0</v>
      </c>
      <c r="AK54" s="326">
        <f t="shared" si="35"/>
        <v>0</v>
      </c>
      <c r="AL54" s="305">
        <f t="shared" si="49"/>
        <v>0</v>
      </c>
      <c r="AM54" s="74" t="str">
        <f t="shared" si="50"/>
        <v>正常</v>
      </c>
      <c r="AN54" s="49"/>
      <c r="AO54" s="124">
        <f t="shared" si="21"/>
        <v>0</v>
      </c>
      <c r="AP54" s="127">
        <f t="shared" si="36"/>
        <v>0</v>
      </c>
      <c r="AQ54" s="137">
        <f t="shared" si="23"/>
        <v>0</v>
      </c>
      <c r="AR54" s="75" t="str">
        <f t="shared" si="37"/>
        <v>正常</v>
      </c>
    </row>
    <row r="55" spans="1:44" ht="33.75">
      <c r="A55" s="765" t="str">
        <f>目录及填表说明!$D$3</f>
        <v>请填XX地区</v>
      </c>
      <c r="B55" s="765" t="str">
        <f>目录及填表说明!$D$4</f>
        <v>请填XX项目</v>
      </c>
      <c r="C55" s="21">
        <v>2020503</v>
      </c>
      <c r="D55" s="68" t="s">
        <v>160</v>
      </c>
      <c r="E55" s="72"/>
      <c r="F55" s="72"/>
      <c r="G55" s="72"/>
      <c r="H55" s="72"/>
      <c r="I55" s="125">
        <f t="shared" si="25"/>
        <v>0</v>
      </c>
      <c r="J55" s="72"/>
      <c r="K55" s="72"/>
      <c r="L55" s="72"/>
      <c r="M55" s="72"/>
      <c r="N55" s="72"/>
      <c r="O55" s="72"/>
      <c r="P55" s="124">
        <f t="shared" si="15"/>
        <v>0</v>
      </c>
      <c r="Q55" s="324">
        <f t="shared" si="40"/>
        <v>0</v>
      </c>
      <c r="R55" s="305">
        <f t="shared" si="41"/>
        <v>0</v>
      </c>
      <c r="S55" s="73" t="str">
        <f t="shared" si="42"/>
        <v>正常</v>
      </c>
      <c r="T55" s="72">
        <f t="shared" si="16"/>
        <v>0</v>
      </c>
      <c r="U55" s="72"/>
      <c r="V55" s="125">
        <f t="shared" si="17"/>
        <v>0</v>
      </c>
      <c r="W55" s="72"/>
      <c r="X55" s="72"/>
      <c r="Y55" s="72"/>
      <c r="Z55" s="72"/>
      <c r="AA55" s="72"/>
      <c r="AB55" s="72"/>
      <c r="AC55" s="124">
        <f t="shared" si="19"/>
        <v>0</v>
      </c>
      <c r="AD55" s="324">
        <f t="shared" si="43"/>
        <v>0</v>
      </c>
      <c r="AE55" s="305">
        <f t="shared" si="44"/>
        <v>0</v>
      </c>
      <c r="AF55" s="73" t="str">
        <f t="shared" si="45"/>
        <v>正常</v>
      </c>
      <c r="AG55" s="72">
        <f t="shared" si="46"/>
        <v>0</v>
      </c>
      <c r="AH55" s="17">
        <f t="shared" si="47"/>
        <v>0</v>
      </c>
      <c r="AI55" s="49">
        <f t="shared" si="20"/>
        <v>0</v>
      </c>
      <c r="AJ55" s="50">
        <f t="shared" si="48"/>
        <v>0</v>
      </c>
      <c r="AK55" s="326">
        <f t="shared" si="35"/>
        <v>0</v>
      </c>
      <c r="AL55" s="305">
        <f t="shared" si="49"/>
        <v>0</v>
      </c>
      <c r="AM55" s="74" t="str">
        <f t="shared" si="50"/>
        <v>正常</v>
      </c>
      <c r="AN55" s="49"/>
      <c r="AO55" s="124">
        <f t="shared" si="21"/>
        <v>0</v>
      </c>
      <c r="AP55" s="127">
        <f t="shared" si="36"/>
        <v>0</v>
      </c>
      <c r="AQ55" s="137">
        <f t="shared" si="23"/>
        <v>0</v>
      </c>
      <c r="AR55" s="75" t="str">
        <f t="shared" si="37"/>
        <v>正常</v>
      </c>
    </row>
    <row r="56" spans="1:44" ht="33.75">
      <c r="A56" s="765" t="str">
        <f>目录及填表说明!$D$3</f>
        <v>请填XX地区</v>
      </c>
      <c r="B56" s="765" t="str">
        <f>目录及填表说明!$D$4</f>
        <v>请填XX项目</v>
      </c>
      <c r="C56" s="21">
        <v>2020505</v>
      </c>
      <c r="D56" s="68" t="s">
        <v>161</v>
      </c>
      <c r="E56" s="72"/>
      <c r="F56" s="72"/>
      <c r="G56" s="72"/>
      <c r="H56" s="72"/>
      <c r="I56" s="125">
        <f t="shared" si="25"/>
        <v>0</v>
      </c>
      <c r="J56" s="72"/>
      <c r="K56" s="72"/>
      <c r="L56" s="72"/>
      <c r="M56" s="72"/>
      <c r="N56" s="72"/>
      <c r="O56" s="72"/>
      <c r="P56" s="124">
        <f t="shared" si="15"/>
        <v>0</v>
      </c>
      <c r="Q56" s="324">
        <f t="shared" si="40"/>
        <v>0</v>
      </c>
      <c r="R56" s="305">
        <f t="shared" si="41"/>
        <v>0</v>
      </c>
      <c r="S56" s="73" t="str">
        <f t="shared" si="42"/>
        <v>正常</v>
      </c>
      <c r="T56" s="72">
        <f t="shared" si="16"/>
        <v>0</v>
      </c>
      <c r="U56" s="72"/>
      <c r="V56" s="125">
        <f t="shared" si="17"/>
        <v>0</v>
      </c>
      <c r="W56" s="72"/>
      <c r="X56" s="72"/>
      <c r="Y56" s="72"/>
      <c r="Z56" s="72"/>
      <c r="AA56" s="72"/>
      <c r="AB56" s="72"/>
      <c r="AC56" s="124">
        <f t="shared" si="19"/>
        <v>0</v>
      </c>
      <c r="AD56" s="324">
        <f t="shared" si="43"/>
        <v>0</v>
      </c>
      <c r="AE56" s="305">
        <f t="shared" si="44"/>
        <v>0</v>
      </c>
      <c r="AF56" s="73" t="str">
        <f t="shared" si="45"/>
        <v>正常</v>
      </c>
      <c r="AG56" s="72">
        <f t="shared" si="46"/>
        <v>0</v>
      </c>
      <c r="AH56" s="17">
        <f t="shared" si="47"/>
        <v>0</v>
      </c>
      <c r="AI56" s="49">
        <f t="shared" si="20"/>
        <v>0</v>
      </c>
      <c r="AJ56" s="50">
        <f t="shared" si="48"/>
        <v>0</v>
      </c>
      <c r="AK56" s="326">
        <f t="shared" si="35"/>
        <v>0</v>
      </c>
      <c r="AL56" s="305">
        <f t="shared" si="49"/>
        <v>0</v>
      </c>
      <c r="AM56" s="74" t="str">
        <f t="shared" si="50"/>
        <v>正常</v>
      </c>
      <c r="AN56" s="49"/>
      <c r="AO56" s="124">
        <f t="shared" si="21"/>
        <v>0</v>
      </c>
      <c r="AP56" s="127">
        <f t="shared" si="36"/>
        <v>0</v>
      </c>
      <c r="AQ56" s="137">
        <f t="shared" si="23"/>
        <v>0</v>
      </c>
      <c r="AR56" s="75" t="str">
        <f t="shared" si="37"/>
        <v>正常</v>
      </c>
    </row>
    <row r="57" spans="1:44" ht="33.75">
      <c r="A57" s="765" t="str">
        <f>目录及填表说明!$D$3</f>
        <v>请填XX地区</v>
      </c>
      <c r="B57" s="765" t="str">
        <f>目录及填表说明!$D$4</f>
        <v>请填XX项目</v>
      </c>
      <c r="C57" s="21">
        <v>20206</v>
      </c>
      <c r="D57" s="68" t="s">
        <v>162</v>
      </c>
      <c r="E57" s="20">
        <f>SUM(E58:E63)</f>
        <v>0</v>
      </c>
      <c r="F57" s="20">
        <f>SUM(F58:F63)</f>
        <v>0</v>
      </c>
      <c r="G57" s="20">
        <f>SUM(G58:G63)</f>
        <v>0</v>
      </c>
      <c r="H57" s="20">
        <f>SUM(H58:H63)</f>
        <v>0</v>
      </c>
      <c r="I57" s="135">
        <f t="shared" si="25"/>
        <v>0</v>
      </c>
      <c r="J57" s="20">
        <f>SUM(J58:J63)</f>
        <v>0</v>
      </c>
      <c r="K57" s="20">
        <f t="shared" ref="K57:O57" si="57">SUM(K58:K63)</f>
        <v>0</v>
      </c>
      <c r="L57" s="20">
        <f t="shared" si="57"/>
        <v>0</v>
      </c>
      <c r="M57" s="20">
        <f t="shared" si="57"/>
        <v>0</v>
      </c>
      <c r="N57" s="20">
        <f t="shared" si="57"/>
        <v>0</v>
      </c>
      <c r="O57" s="20">
        <f t="shared" si="57"/>
        <v>0</v>
      </c>
      <c r="P57" s="132">
        <f t="shared" si="15"/>
        <v>0</v>
      </c>
      <c r="Q57" s="324">
        <f t="shared" si="40"/>
        <v>0</v>
      </c>
      <c r="R57" s="305">
        <f t="shared" si="41"/>
        <v>0</v>
      </c>
      <c r="S57" s="73" t="str">
        <f t="shared" si="42"/>
        <v>正常</v>
      </c>
      <c r="T57" s="20">
        <f t="shared" si="16"/>
        <v>0</v>
      </c>
      <c r="U57" s="20">
        <f>SUM(U58:U63)</f>
        <v>0</v>
      </c>
      <c r="V57" s="135">
        <f t="shared" si="17"/>
        <v>0</v>
      </c>
      <c r="W57" s="20">
        <f>SUM(W58:W63)</f>
        <v>0</v>
      </c>
      <c r="X57" s="20">
        <f t="shared" ref="X57:AB57" si="58">SUM(X58:X63)</f>
        <v>0</v>
      </c>
      <c r="Y57" s="20">
        <f t="shared" si="58"/>
        <v>0</v>
      </c>
      <c r="Z57" s="20">
        <f t="shared" si="58"/>
        <v>0</v>
      </c>
      <c r="AA57" s="20">
        <f t="shared" si="58"/>
        <v>0</v>
      </c>
      <c r="AB57" s="20">
        <f t="shared" si="58"/>
        <v>0</v>
      </c>
      <c r="AC57" s="124">
        <f t="shared" si="19"/>
        <v>0</v>
      </c>
      <c r="AD57" s="324">
        <f t="shared" si="43"/>
        <v>0</v>
      </c>
      <c r="AE57" s="305">
        <f t="shared" si="44"/>
        <v>0</v>
      </c>
      <c r="AF57" s="73" t="str">
        <f t="shared" si="45"/>
        <v>正常</v>
      </c>
      <c r="AG57" s="72">
        <f t="shared" si="46"/>
        <v>0</v>
      </c>
      <c r="AH57" s="17">
        <f t="shared" si="47"/>
        <v>0</v>
      </c>
      <c r="AI57" s="49">
        <f t="shared" si="20"/>
        <v>0</v>
      </c>
      <c r="AJ57" s="50">
        <f t="shared" si="48"/>
        <v>0</v>
      </c>
      <c r="AK57" s="326">
        <f t="shared" si="35"/>
        <v>0</v>
      </c>
      <c r="AL57" s="305">
        <f t="shared" si="49"/>
        <v>0</v>
      </c>
      <c r="AM57" s="74" t="str">
        <f t="shared" si="50"/>
        <v>正常</v>
      </c>
      <c r="AN57" s="49"/>
      <c r="AO57" s="124">
        <f t="shared" si="21"/>
        <v>0</v>
      </c>
      <c r="AP57" s="127">
        <f t="shared" si="36"/>
        <v>0</v>
      </c>
      <c r="AQ57" s="137">
        <f t="shared" si="23"/>
        <v>0</v>
      </c>
      <c r="AR57" s="75" t="str">
        <f t="shared" si="37"/>
        <v>正常</v>
      </c>
    </row>
    <row r="58" spans="1:44" ht="33.75">
      <c r="A58" s="765" t="str">
        <f>目录及填表说明!$D$3</f>
        <v>请填XX地区</v>
      </c>
      <c r="B58" s="765" t="str">
        <f>目录及填表说明!$D$4</f>
        <v>请填XX项目</v>
      </c>
      <c r="C58" s="21">
        <v>2020601</v>
      </c>
      <c r="D58" s="68" t="s">
        <v>163</v>
      </c>
      <c r="E58" s="72"/>
      <c r="F58" s="72"/>
      <c r="G58" s="72"/>
      <c r="H58" s="72"/>
      <c r="I58" s="125">
        <f t="shared" si="25"/>
        <v>0</v>
      </c>
      <c r="J58" s="72"/>
      <c r="K58" s="72"/>
      <c r="L58" s="72"/>
      <c r="M58" s="72"/>
      <c r="N58" s="72"/>
      <c r="O58" s="72"/>
      <c r="P58" s="124">
        <f t="shared" si="15"/>
        <v>0</v>
      </c>
      <c r="Q58" s="324">
        <f t="shared" si="40"/>
        <v>0</v>
      </c>
      <c r="R58" s="305">
        <f t="shared" si="41"/>
        <v>0</v>
      </c>
      <c r="S58" s="73" t="str">
        <f t="shared" si="42"/>
        <v>正常</v>
      </c>
      <c r="T58" s="72">
        <f t="shared" si="16"/>
        <v>0</v>
      </c>
      <c r="U58" s="72"/>
      <c r="V58" s="125">
        <f t="shared" si="17"/>
        <v>0</v>
      </c>
      <c r="W58" s="72"/>
      <c r="X58" s="72"/>
      <c r="Y58" s="72"/>
      <c r="Z58" s="72"/>
      <c r="AA58" s="72"/>
      <c r="AB58" s="72"/>
      <c r="AC58" s="124">
        <f t="shared" si="19"/>
        <v>0</v>
      </c>
      <c r="AD58" s="324">
        <f t="shared" si="43"/>
        <v>0</v>
      </c>
      <c r="AE58" s="305">
        <f t="shared" si="44"/>
        <v>0</v>
      </c>
      <c r="AF58" s="73" t="str">
        <f t="shared" si="45"/>
        <v>正常</v>
      </c>
      <c r="AG58" s="72">
        <f t="shared" si="46"/>
        <v>0</v>
      </c>
      <c r="AH58" s="17">
        <f t="shared" si="47"/>
        <v>0</v>
      </c>
      <c r="AI58" s="49">
        <f t="shared" si="20"/>
        <v>0</v>
      </c>
      <c r="AJ58" s="50">
        <f t="shared" si="48"/>
        <v>0</v>
      </c>
      <c r="AK58" s="326">
        <f t="shared" si="35"/>
        <v>0</v>
      </c>
      <c r="AL58" s="305">
        <f t="shared" si="49"/>
        <v>0</v>
      </c>
      <c r="AM58" s="74" t="str">
        <f t="shared" si="50"/>
        <v>正常</v>
      </c>
      <c r="AN58" s="49"/>
      <c r="AO58" s="124">
        <f t="shared" si="21"/>
        <v>0</v>
      </c>
      <c r="AP58" s="127">
        <f t="shared" si="36"/>
        <v>0</v>
      </c>
      <c r="AQ58" s="137">
        <f t="shared" si="23"/>
        <v>0</v>
      </c>
      <c r="AR58" s="75" t="str">
        <f t="shared" si="37"/>
        <v>正常</v>
      </c>
    </row>
    <row r="59" spans="1:44" ht="33.75">
      <c r="A59" s="765" t="str">
        <f>目录及填表说明!$D$3</f>
        <v>请填XX地区</v>
      </c>
      <c r="B59" s="765" t="str">
        <f>目录及填表说明!$D$4</f>
        <v>请填XX项目</v>
      </c>
      <c r="C59" s="21">
        <v>2020602</v>
      </c>
      <c r="D59" s="68" t="s">
        <v>164</v>
      </c>
      <c r="E59" s="72"/>
      <c r="F59" s="72"/>
      <c r="G59" s="72"/>
      <c r="H59" s="72"/>
      <c r="I59" s="125">
        <f t="shared" si="25"/>
        <v>0</v>
      </c>
      <c r="J59" s="72"/>
      <c r="K59" s="72"/>
      <c r="L59" s="72"/>
      <c r="M59" s="72"/>
      <c r="N59" s="72"/>
      <c r="O59" s="72"/>
      <c r="P59" s="124">
        <f t="shared" si="15"/>
        <v>0</v>
      </c>
      <c r="Q59" s="324">
        <f t="shared" si="40"/>
        <v>0</v>
      </c>
      <c r="R59" s="305">
        <f t="shared" si="41"/>
        <v>0</v>
      </c>
      <c r="S59" s="73" t="str">
        <f t="shared" si="42"/>
        <v>正常</v>
      </c>
      <c r="T59" s="72">
        <f t="shared" si="16"/>
        <v>0</v>
      </c>
      <c r="U59" s="72"/>
      <c r="V59" s="125">
        <f t="shared" si="17"/>
        <v>0</v>
      </c>
      <c r="W59" s="72"/>
      <c r="X59" s="72"/>
      <c r="Y59" s="72"/>
      <c r="Z59" s="72"/>
      <c r="AA59" s="72"/>
      <c r="AB59" s="72"/>
      <c r="AC59" s="124">
        <f t="shared" si="19"/>
        <v>0</v>
      </c>
      <c r="AD59" s="324">
        <f t="shared" si="43"/>
        <v>0</v>
      </c>
      <c r="AE59" s="305">
        <f t="shared" si="44"/>
        <v>0</v>
      </c>
      <c r="AF59" s="73" t="str">
        <f t="shared" si="45"/>
        <v>正常</v>
      </c>
      <c r="AG59" s="72">
        <f t="shared" si="46"/>
        <v>0</v>
      </c>
      <c r="AH59" s="17">
        <f t="shared" si="47"/>
        <v>0</v>
      </c>
      <c r="AI59" s="49">
        <f t="shared" si="20"/>
        <v>0</v>
      </c>
      <c r="AJ59" s="50">
        <f t="shared" si="48"/>
        <v>0</v>
      </c>
      <c r="AK59" s="326">
        <f t="shared" si="35"/>
        <v>0</v>
      </c>
      <c r="AL59" s="305">
        <f t="shared" si="49"/>
        <v>0</v>
      </c>
      <c r="AM59" s="74" t="str">
        <f t="shared" si="50"/>
        <v>正常</v>
      </c>
      <c r="AN59" s="49"/>
      <c r="AO59" s="124">
        <f t="shared" si="21"/>
        <v>0</v>
      </c>
      <c r="AP59" s="127">
        <f t="shared" si="36"/>
        <v>0</v>
      </c>
      <c r="AQ59" s="137">
        <f t="shared" si="23"/>
        <v>0</v>
      </c>
      <c r="AR59" s="75" t="str">
        <f t="shared" si="37"/>
        <v>正常</v>
      </c>
    </row>
    <row r="60" spans="1:44" ht="33.75">
      <c r="A60" s="765" t="str">
        <f>目录及填表说明!$D$3</f>
        <v>请填XX地区</v>
      </c>
      <c r="B60" s="765" t="str">
        <f>目录及填表说明!$D$4</f>
        <v>请填XX项目</v>
      </c>
      <c r="C60" s="21">
        <v>2020603</v>
      </c>
      <c r="D60" s="68" t="s">
        <v>165</v>
      </c>
      <c r="E60" s="72"/>
      <c r="F60" s="72"/>
      <c r="G60" s="72"/>
      <c r="H60" s="72"/>
      <c r="I60" s="125">
        <f t="shared" si="25"/>
        <v>0</v>
      </c>
      <c r="J60" s="72"/>
      <c r="K60" s="72"/>
      <c r="L60" s="72"/>
      <c r="M60" s="72"/>
      <c r="N60" s="72"/>
      <c r="O60" s="72"/>
      <c r="P60" s="124">
        <f t="shared" si="15"/>
        <v>0</v>
      </c>
      <c r="Q60" s="324">
        <f t="shared" si="40"/>
        <v>0</v>
      </c>
      <c r="R60" s="305">
        <f t="shared" si="41"/>
        <v>0</v>
      </c>
      <c r="S60" s="73" t="str">
        <f t="shared" si="42"/>
        <v>正常</v>
      </c>
      <c r="T60" s="72">
        <f t="shared" si="16"/>
        <v>0</v>
      </c>
      <c r="U60" s="72"/>
      <c r="V60" s="125">
        <f t="shared" si="17"/>
        <v>0</v>
      </c>
      <c r="W60" s="72"/>
      <c r="X60" s="72"/>
      <c r="Y60" s="72"/>
      <c r="Z60" s="72"/>
      <c r="AA60" s="72"/>
      <c r="AB60" s="72"/>
      <c r="AC60" s="124">
        <f t="shared" si="19"/>
        <v>0</v>
      </c>
      <c r="AD60" s="324">
        <f t="shared" si="43"/>
        <v>0</v>
      </c>
      <c r="AE60" s="305">
        <f t="shared" si="44"/>
        <v>0</v>
      </c>
      <c r="AF60" s="73" t="str">
        <f t="shared" si="45"/>
        <v>正常</v>
      </c>
      <c r="AG60" s="72">
        <f t="shared" si="46"/>
        <v>0</v>
      </c>
      <c r="AH60" s="17">
        <f t="shared" si="47"/>
        <v>0</v>
      </c>
      <c r="AI60" s="49">
        <f t="shared" si="20"/>
        <v>0</v>
      </c>
      <c r="AJ60" s="50">
        <f t="shared" si="48"/>
        <v>0</v>
      </c>
      <c r="AK60" s="326">
        <f t="shared" si="35"/>
        <v>0</v>
      </c>
      <c r="AL60" s="305">
        <f t="shared" si="49"/>
        <v>0</v>
      </c>
      <c r="AM60" s="74" t="str">
        <f t="shared" si="50"/>
        <v>正常</v>
      </c>
      <c r="AN60" s="49"/>
      <c r="AO60" s="124">
        <f t="shared" si="21"/>
        <v>0</v>
      </c>
      <c r="AP60" s="127">
        <f t="shared" si="36"/>
        <v>0</v>
      </c>
      <c r="AQ60" s="137">
        <f t="shared" si="23"/>
        <v>0</v>
      </c>
      <c r="AR60" s="75" t="str">
        <f t="shared" si="37"/>
        <v>正常</v>
      </c>
    </row>
    <row r="61" spans="1:44" ht="33.75">
      <c r="A61" s="765" t="str">
        <f>目录及填表说明!$D$3</f>
        <v>请填XX地区</v>
      </c>
      <c r="B61" s="765" t="str">
        <f>目录及填表说明!$D$4</f>
        <v>请填XX项目</v>
      </c>
      <c r="C61" s="21">
        <v>2020604</v>
      </c>
      <c r="D61" s="68" t="s">
        <v>166</v>
      </c>
      <c r="E61" s="72"/>
      <c r="F61" s="72"/>
      <c r="G61" s="72"/>
      <c r="H61" s="72"/>
      <c r="I61" s="125">
        <f t="shared" si="25"/>
        <v>0</v>
      </c>
      <c r="J61" s="72"/>
      <c r="K61" s="72"/>
      <c r="L61" s="72"/>
      <c r="M61" s="72"/>
      <c r="N61" s="72"/>
      <c r="O61" s="72"/>
      <c r="P61" s="124">
        <f t="shared" si="15"/>
        <v>0</v>
      </c>
      <c r="Q61" s="324">
        <f t="shared" si="40"/>
        <v>0</v>
      </c>
      <c r="R61" s="305">
        <f t="shared" si="41"/>
        <v>0</v>
      </c>
      <c r="S61" s="73" t="str">
        <f t="shared" si="42"/>
        <v>正常</v>
      </c>
      <c r="T61" s="72">
        <f t="shared" si="16"/>
        <v>0</v>
      </c>
      <c r="U61" s="72"/>
      <c r="V61" s="125">
        <f t="shared" si="17"/>
        <v>0</v>
      </c>
      <c r="W61" s="72"/>
      <c r="X61" s="72"/>
      <c r="Y61" s="72"/>
      <c r="Z61" s="72"/>
      <c r="AA61" s="72"/>
      <c r="AB61" s="72"/>
      <c r="AC61" s="124">
        <f t="shared" si="19"/>
        <v>0</v>
      </c>
      <c r="AD61" s="324">
        <f t="shared" si="43"/>
        <v>0</v>
      </c>
      <c r="AE61" s="305">
        <f t="shared" si="44"/>
        <v>0</v>
      </c>
      <c r="AF61" s="73" t="str">
        <f t="shared" si="45"/>
        <v>正常</v>
      </c>
      <c r="AG61" s="72">
        <f t="shared" si="46"/>
        <v>0</v>
      </c>
      <c r="AH61" s="17">
        <f t="shared" si="47"/>
        <v>0</v>
      </c>
      <c r="AI61" s="49">
        <f t="shared" si="20"/>
        <v>0</v>
      </c>
      <c r="AJ61" s="50">
        <f t="shared" si="48"/>
        <v>0</v>
      </c>
      <c r="AK61" s="326">
        <f t="shared" si="35"/>
        <v>0</v>
      </c>
      <c r="AL61" s="305">
        <f t="shared" si="49"/>
        <v>0</v>
      </c>
      <c r="AM61" s="74" t="str">
        <f t="shared" si="50"/>
        <v>正常</v>
      </c>
      <c r="AN61" s="49"/>
      <c r="AO61" s="124">
        <f t="shared" si="21"/>
        <v>0</v>
      </c>
      <c r="AP61" s="127">
        <f t="shared" si="36"/>
        <v>0</v>
      </c>
      <c r="AQ61" s="137">
        <f t="shared" si="23"/>
        <v>0</v>
      </c>
      <c r="AR61" s="75" t="str">
        <f t="shared" si="37"/>
        <v>正常</v>
      </c>
    </row>
    <row r="62" spans="1:44" ht="33.75">
      <c r="A62" s="765" t="str">
        <f>目录及填表说明!$D$3</f>
        <v>请填XX地区</v>
      </c>
      <c r="B62" s="765" t="str">
        <f>目录及填表说明!$D$4</f>
        <v>请填XX项目</v>
      </c>
      <c r="C62" s="21">
        <v>2020605</v>
      </c>
      <c r="D62" s="68" t="s">
        <v>167</v>
      </c>
      <c r="E62" s="72"/>
      <c r="F62" s="72"/>
      <c r="G62" s="72"/>
      <c r="H62" s="72"/>
      <c r="I62" s="125">
        <f t="shared" si="25"/>
        <v>0</v>
      </c>
      <c r="J62" s="72"/>
      <c r="K62" s="72"/>
      <c r="L62" s="72"/>
      <c r="M62" s="72"/>
      <c r="N62" s="72"/>
      <c r="O62" s="72"/>
      <c r="P62" s="124">
        <f t="shared" si="15"/>
        <v>0</v>
      </c>
      <c r="Q62" s="324">
        <f t="shared" si="40"/>
        <v>0</v>
      </c>
      <c r="R62" s="305">
        <f t="shared" si="41"/>
        <v>0</v>
      </c>
      <c r="S62" s="73" t="str">
        <f t="shared" si="42"/>
        <v>正常</v>
      </c>
      <c r="T62" s="72">
        <f t="shared" si="16"/>
        <v>0</v>
      </c>
      <c r="U62" s="72"/>
      <c r="V62" s="125">
        <f t="shared" si="17"/>
        <v>0</v>
      </c>
      <c r="W62" s="72"/>
      <c r="X62" s="72"/>
      <c r="Y62" s="72"/>
      <c r="Z62" s="72"/>
      <c r="AA62" s="72"/>
      <c r="AB62" s="72"/>
      <c r="AC62" s="124">
        <f t="shared" si="19"/>
        <v>0</v>
      </c>
      <c r="AD62" s="324">
        <f t="shared" si="43"/>
        <v>0</v>
      </c>
      <c r="AE62" s="305">
        <f t="shared" si="44"/>
        <v>0</v>
      </c>
      <c r="AF62" s="73" t="str">
        <f t="shared" si="45"/>
        <v>正常</v>
      </c>
      <c r="AG62" s="72">
        <f t="shared" si="46"/>
        <v>0</v>
      </c>
      <c r="AH62" s="17">
        <f t="shared" si="47"/>
        <v>0</v>
      </c>
      <c r="AI62" s="49">
        <f t="shared" si="20"/>
        <v>0</v>
      </c>
      <c r="AJ62" s="50">
        <f t="shared" si="48"/>
        <v>0</v>
      </c>
      <c r="AK62" s="326">
        <f t="shared" ref="AK62:AK93" si="59">IF(AI62=0,IF(AJ62&gt;0,100%,IF(AJ62&lt;0,-100%,0)),IF(AI62&lt;0,IF(AJ62&gt;0,100%,-AJ62/AI62),AJ62/AI62))</f>
        <v>0</v>
      </c>
      <c r="AL62" s="305">
        <f t="shared" si="49"/>
        <v>0</v>
      </c>
      <c r="AM62" s="74" t="str">
        <f t="shared" si="50"/>
        <v>正常</v>
      </c>
      <c r="AN62" s="49"/>
      <c r="AO62" s="124">
        <f t="shared" si="21"/>
        <v>0</v>
      </c>
      <c r="AP62" s="127">
        <f t="shared" si="36"/>
        <v>0</v>
      </c>
      <c r="AQ62" s="137">
        <f t="shared" si="23"/>
        <v>0</v>
      </c>
      <c r="AR62" s="75" t="str">
        <f t="shared" si="37"/>
        <v>正常</v>
      </c>
    </row>
    <row r="63" spans="1:44" ht="33.75">
      <c r="A63" s="765" t="str">
        <f>目录及填表说明!$D$3</f>
        <v>请填XX地区</v>
      </c>
      <c r="B63" s="765" t="str">
        <f>目录及填表说明!$D$4</f>
        <v>请填XX项目</v>
      </c>
      <c r="C63" s="21">
        <v>2020606</v>
      </c>
      <c r="D63" s="68" t="s">
        <v>168</v>
      </c>
      <c r="E63" s="72"/>
      <c r="F63" s="72"/>
      <c r="G63" s="72"/>
      <c r="H63" s="72"/>
      <c r="I63" s="125">
        <f t="shared" si="25"/>
        <v>0</v>
      </c>
      <c r="J63" s="72"/>
      <c r="K63" s="72"/>
      <c r="L63" s="72"/>
      <c r="M63" s="72"/>
      <c r="N63" s="72"/>
      <c r="O63" s="72"/>
      <c r="P63" s="124">
        <f t="shared" si="15"/>
        <v>0</v>
      </c>
      <c r="Q63" s="324">
        <f t="shared" si="40"/>
        <v>0</v>
      </c>
      <c r="R63" s="305">
        <f t="shared" si="41"/>
        <v>0</v>
      </c>
      <c r="S63" s="73" t="str">
        <f t="shared" si="42"/>
        <v>正常</v>
      </c>
      <c r="T63" s="72">
        <f t="shared" si="16"/>
        <v>0</v>
      </c>
      <c r="U63" s="72"/>
      <c r="V63" s="125">
        <f t="shared" si="17"/>
        <v>0</v>
      </c>
      <c r="W63" s="72"/>
      <c r="X63" s="72"/>
      <c r="Y63" s="72"/>
      <c r="Z63" s="72"/>
      <c r="AA63" s="72"/>
      <c r="AB63" s="72"/>
      <c r="AC63" s="124">
        <f t="shared" si="19"/>
        <v>0</v>
      </c>
      <c r="AD63" s="324">
        <f t="shared" si="43"/>
        <v>0</v>
      </c>
      <c r="AE63" s="305">
        <f t="shared" si="44"/>
        <v>0</v>
      </c>
      <c r="AF63" s="73" t="str">
        <f t="shared" si="45"/>
        <v>正常</v>
      </c>
      <c r="AG63" s="72">
        <f t="shared" si="46"/>
        <v>0</v>
      </c>
      <c r="AH63" s="17">
        <f t="shared" si="47"/>
        <v>0</v>
      </c>
      <c r="AI63" s="49">
        <f t="shared" si="20"/>
        <v>0</v>
      </c>
      <c r="AJ63" s="50">
        <f t="shared" si="48"/>
        <v>0</v>
      </c>
      <c r="AK63" s="326">
        <f t="shared" si="59"/>
        <v>0</v>
      </c>
      <c r="AL63" s="305">
        <f t="shared" si="49"/>
        <v>0</v>
      </c>
      <c r="AM63" s="74" t="str">
        <f t="shared" si="50"/>
        <v>正常</v>
      </c>
      <c r="AN63" s="49"/>
      <c r="AO63" s="124">
        <f t="shared" si="21"/>
        <v>0</v>
      </c>
      <c r="AP63" s="127">
        <f t="shared" si="36"/>
        <v>0</v>
      </c>
      <c r="AQ63" s="137">
        <f t="shared" si="23"/>
        <v>0</v>
      </c>
      <c r="AR63" s="75" t="str">
        <f t="shared" si="37"/>
        <v>正常</v>
      </c>
    </row>
    <row r="64" spans="1:44" ht="33.75">
      <c r="A64" s="765" t="str">
        <f>目录及填表说明!$D$3</f>
        <v>请填XX地区</v>
      </c>
      <c r="B64" s="765" t="str">
        <f>目录及填表说明!$D$4</f>
        <v>请填XX项目</v>
      </c>
      <c r="C64" s="21">
        <v>20207</v>
      </c>
      <c r="D64" s="68" t="s">
        <v>169</v>
      </c>
      <c r="E64" s="20">
        <f>SUM(E65:E69)</f>
        <v>0</v>
      </c>
      <c r="F64" s="20">
        <f>SUM(F65:F69)</f>
        <v>0</v>
      </c>
      <c r="G64" s="20">
        <f>SUM(G65:G69)</f>
        <v>0</v>
      </c>
      <c r="H64" s="20">
        <f>SUM(H65:H69)</f>
        <v>0</v>
      </c>
      <c r="I64" s="135">
        <f t="shared" si="25"/>
        <v>0</v>
      </c>
      <c r="J64" s="20">
        <f>SUM(J65:J69)</f>
        <v>0</v>
      </c>
      <c r="K64" s="20">
        <f t="shared" ref="K64:O64" si="60">SUM(K65:K69)</f>
        <v>0</v>
      </c>
      <c r="L64" s="20">
        <f t="shared" si="60"/>
        <v>0</v>
      </c>
      <c r="M64" s="20">
        <f t="shared" si="60"/>
        <v>0</v>
      </c>
      <c r="N64" s="20">
        <f t="shared" si="60"/>
        <v>0</v>
      </c>
      <c r="O64" s="20">
        <f t="shared" si="60"/>
        <v>0</v>
      </c>
      <c r="P64" s="132">
        <f t="shared" si="15"/>
        <v>0</v>
      </c>
      <c r="Q64" s="324">
        <f t="shared" si="40"/>
        <v>0</v>
      </c>
      <c r="R64" s="305">
        <f t="shared" si="41"/>
        <v>0</v>
      </c>
      <c r="S64" s="73" t="str">
        <f t="shared" si="42"/>
        <v>正常</v>
      </c>
      <c r="T64" s="20">
        <f t="shared" si="16"/>
        <v>0</v>
      </c>
      <c r="U64" s="20">
        <f>SUM(U65:U69)</f>
        <v>0</v>
      </c>
      <c r="V64" s="135">
        <f t="shared" si="17"/>
        <v>0</v>
      </c>
      <c r="W64" s="20">
        <f>SUM(W65:W69)</f>
        <v>0</v>
      </c>
      <c r="X64" s="20">
        <f t="shared" ref="X64:AB64" si="61">SUM(X65:X69)</f>
        <v>0</v>
      </c>
      <c r="Y64" s="20">
        <f t="shared" si="61"/>
        <v>0</v>
      </c>
      <c r="Z64" s="20">
        <f t="shared" si="61"/>
        <v>0</v>
      </c>
      <c r="AA64" s="20">
        <f t="shared" si="61"/>
        <v>0</v>
      </c>
      <c r="AB64" s="20">
        <f t="shared" si="61"/>
        <v>0</v>
      </c>
      <c r="AC64" s="124">
        <f t="shared" si="19"/>
        <v>0</v>
      </c>
      <c r="AD64" s="324">
        <f t="shared" si="43"/>
        <v>0</v>
      </c>
      <c r="AE64" s="305">
        <f t="shared" si="44"/>
        <v>0</v>
      </c>
      <c r="AF64" s="73" t="str">
        <f t="shared" si="45"/>
        <v>正常</v>
      </c>
      <c r="AG64" s="72">
        <f t="shared" si="46"/>
        <v>0</v>
      </c>
      <c r="AH64" s="17">
        <f t="shared" si="47"/>
        <v>0</v>
      </c>
      <c r="AI64" s="49">
        <f t="shared" si="20"/>
        <v>0</v>
      </c>
      <c r="AJ64" s="50">
        <f t="shared" si="48"/>
        <v>0</v>
      </c>
      <c r="AK64" s="326">
        <f t="shared" si="59"/>
        <v>0</v>
      </c>
      <c r="AL64" s="305">
        <f t="shared" si="49"/>
        <v>0</v>
      </c>
      <c r="AM64" s="74" t="str">
        <f t="shared" si="50"/>
        <v>正常</v>
      </c>
      <c r="AN64" s="49"/>
      <c r="AO64" s="124">
        <f t="shared" si="21"/>
        <v>0</v>
      </c>
      <c r="AP64" s="127">
        <f t="shared" si="36"/>
        <v>0</v>
      </c>
      <c r="AQ64" s="137">
        <f t="shared" si="23"/>
        <v>0</v>
      </c>
      <c r="AR64" s="75" t="str">
        <f t="shared" si="37"/>
        <v>正常</v>
      </c>
    </row>
    <row r="65" spans="1:44" ht="33.75">
      <c r="A65" s="765" t="str">
        <f>目录及填表说明!$D$3</f>
        <v>请填XX地区</v>
      </c>
      <c r="B65" s="765" t="str">
        <f>目录及填表说明!$D$4</f>
        <v>请填XX项目</v>
      </c>
      <c r="C65" s="21">
        <v>2020701</v>
      </c>
      <c r="D65" s="68" t="s">
        <v>170</v>
      </c>
      <c r="E65" s="72"/>
      <c r="F65" s="72"/>
      <c r="G65" s="72"/>
      <c r="H65" s="72"/>
      <c r="I65" s="125">
        <f t="shared" si="25"/>
        <v>0</v>
      </c>
      <c r="J65" s="72"/>
      <c r="K65" s="72"/>
      <c r="L65" s="72"/>
      <c r="M65" s="72"/>
      <c r="N65" s="72"/>
      <c r="O65" s="72"/>
      <c r="P65" s="124">
        <f t="shared" si="15"/>
        <v>0</v>
      </c>
      <c r="Q65" s="324">
        <f t="shared" si="40"/>
        <v>0</v>
      </c>
      <c r="R65" s="305">
        <f t="shared" si="41"/>
        <v>0</v>
      </c>
      <c r="S65" s="73" t="str">
        <f t="shared" si="42"/>
        <v>正常</v>
      </c>
      <c r="T65" s="72">
        <f t="shared" si="16"/>
        <v>0</v>
      </c>
      <c r="U65" s="72"/>
      <c r="V65" s="125">
        <f t="shared" si="17"/>
        <v>0</v>
      </c>
      <c r="W65" s="72"/>
      <c r="X65" s="72"/>
      <c r="Y65" s="72"/>
      <c r="Z65" s="72"/>
      <c r="AA65" s="72"/>
      <c r="AB65" s="72"/>
      <c r="AC65" s="124">
        <f t="shared" si="19"/>
        <v>0</v>
      </c>
      <c r="AD65" s="324">
        <f t="shared" si="43"/>
        <v>0</v>
      </c>
      <c r="AE65" s="305">
        <f t="shared" si="44"/>
        <v>0</v>
      </c>
      <c r="AF65" s="73" t="str">
        <f t="shared" si="45"/>
        <v>正常</v>
      </c>
      <c r="AG65" s="72">
        <f t="shared" si="46"/>
        <v>0</v>
      </c>
      <c r="AH65" s="17">
        <f t="shared" si="47"/>
        <v>0</v>
      </c>
      <c r="AI65" s="49">
        <f t="shared" si="20"/>
        <v>0</v>
      </c>
      <c r="AJ65" s="50">
        <f t="shared" si="48"/>
        <v>0</v>
      </c>
      <c r="AK65" s="326">
        <f t="shared" si="59"/>
        <v>0</v>
      </c>
      <c r="AL65" s="305">
        <f t="shared" si="49"/>
        <v>0</v>
      </c>
      <c r="AM65" s="74" t="str">
        <f t="shared" si="50"/>
        <v>正常</v>
      </c>
      <c r="AN65" s="49"/>
      <c r="AO65" s="124">
        <f t="shared" si="21"/>
        <v>0</v>
      </c>
      <c r="AP65" s="127">
        <f t="shared" si="36"/>
        <v>0</v>
      </c>
      <c r="AQ65" s="137">
        <f t="shared" si="23"/>
        <v>0</v>
      </c>
      <c r="AR65" s="75" t="str">
        <f t="shared" si="37"/>
        <v>正常</v>
      </c>
    </row>
    <row r="66" spans="1:44" ht="33.75">
      <c r="A66" s="765" t="str">
        <f>目录及填表说明!$D$3</f>
        <v>请填XX地区</v>
      </c>
      <c r="B66" s="765" t="str">
        <f>目录及填表说明!$D$4</f>
        <v>请填XX项目</v>
      </c>
      <c r="C66" s="21">
        <v>2020702</v>
      </c>
      <c r="D66" s="68" t="s">
        <v>171</v>
      </c>
      <c r="E66" s="72"/>
      <c r="F66" s="72"/>
      <c r="G66" s="72"/>
      <c r="H66" s="72"/>
      <c r="I66" s="125">
        <f t="shared" si="25"/>
        <v>0</v>
      </c>
      <c r="J66" s="72"/>
      <c r="K66" s="72"/>
      <c r="L66" s="72"/>
      <c r="M66" s="72"/>
      <c r="N66" s="72"/>
      <c r="O66" s="72"/>
      <c r="P66" s="124">
        <f t="shared" si="15"/>
        <v>0</v>
      </c>
      <c r="Q66" s="324">
        <f t="shared" si="40"/>
        <v>0</v>
      </c>
      <c r="R66" s="305">
        <f t="shared" si="41"/>
        <v>0</v>
      </c>
      <c r="S66" s="73" t="str">
        <f t="shared" si="42"/>
        <v>正常</v>
      </c>
      <c r="T66" s="72">
        <f t="shared" si="16"/>
        <v>0</v>
      </c>
      <c r="U66" s="72"/>
      <c r="V66" s="125">
        <f t="shared" si="17"/>
        <v>0</v>
      </c>
      <c r="W66" s="72"/>
      <c r="X66" s="72"/>
      <c r="Y66" s="72"/>
      <c r="Z66" s="72"/>
      <c r="AA66" s="72"/>
      <c r="AB66" s="72"/>
      <c r="AC66" s="124">
        <f t="shared" si="19"/>
        <v>0</v>
      </c>
      <c r="AD66" s="324">
        <f t="shared" si="43"/>
        <v>0</v>
      </c>
      <c r="AE66" s="305">
        <f t="shared" si="44"/>
        <v>0</v>
      </c>
      <c r="AF66" s="73" t="str">
        <f t="shared" si="45"/>
        <v>正常</v>
      </c>
      <c r="AG66" s="72">
        <f t="shared" si="46"/>
        <v>0</v>
      </c>
      <c r="AH66" s="17">
        <f t="shared" si="47"/>
        <v>0</v>
      </c>
      <c r="AI66" s="49">
        <f t="shared" si="20"/>
        <v>0</v>
      </c>
      <c r="AJ66" s="50">
        <f t="shared" si="48"/>
        <v>0</v>
      </c>
      <c r="AK66" s="326">
        <f t="shared" si="59"/>
        <v>0</v>
      </c>
      <c r="AL66" s="305">
        <f t="shared" si="49"/>
        <v>0</v>
      </c>
      <c r="AM66" s="74" t="str">
        <f t="shared" si="50"/>
        <v>正常</v>
      </c>
      <c r="AN66" s="49"/>
      <c r="AO66" s="124">
        <f t="shared" si="21"/>
        <v>0</v>
      </c>
      <c r="AP66" s="127">
        <f t="shared" si="36"/>
        <v>0</v>
      </c>
      <c r="AQ66" s="137">
        <f t="shared" si="23"/>
        <v>0</v>
      </c>
      <c r="AR66" s="75" t="str">
        <f t="shared" si="37"/>
        <v>正常</v>
      </c>
    </row>
    <row r="67" spans="1:44" ht="33.75">
      <c r="A67" s="765" t="str">
        <f>目录及填表说明!$D$3</f>
        <v>请填XX地区</v>
      </c>
      <c r="B67" s="765" t="str">
        <f>目录及填表说明!$D$4</f>
        <v>请填XX项目</v>
      </c>
      <c r="C67" s="21">
        <v>2020703</v>
      </c>
      <c r="D67" s="68" t="s">
        <v>172</v>
      </c>
      <c r="E67" s="72"/>
      <c r="F67" s="72"/>
      <c r="G67" s="72"/>
      <c r="H67" s="72"/>
      <c r="I67" s="125">
        <f t="shared" si="25"/>
        <v>0</v>
      </c>
      <c r="J67" s="72"/>
      <c r="K67" s="72"/>
      <c r="L67" s="72"/>
      <c r="M67" s="72"/>
      <c r="N67" s="72"/>
      <c r="O67" s="72"/>
      <c r="P67" s="124">
        <f t="shared" si="15"/>
        <v>0</v>
      </c>
      <c r="Q67" s="324">
        <f t="shared" si="40"/>
        <v>0</v>
      </c>
      <c r="R67" s="305">
        <f t="shared" si="41"/>
        <v>0</v>
      </c>
      <c r="S67" s="73" t="str">
        <f t="shared" si="42"/>
        <v>正常</v>
      </c>
      <c r="T67" s="72">
        <f t="shared" si="16"/>
        <v>0</v>
      </c>
      <c r="U67" s="72"/>
      <c r="V67" s="125">
        <f t="shared" si="17"/>
        <v>0</v>
      </c>
      <c r="W67" s="72"/>
      <c r="X67" s="72"/>
      <c r="Y67" s="72"/>
      <c r="Z67" s="72"/>
      <c r="AA67" s="72"/>
      <c r="AB67" s="72"/>
      <c r="AC67" s="124">
        <f t="shared" si="19"/>
        <v>0</v>
      </c>
      <c r="AD67" s="324">
        <f t="shared" si="43"/>
        <v>0</v>
      </c>
      <c r="AE67" s="305">
        <f t="shared" si="44"/>
        <v>0</v>
      </c>
      <c r="AF67" s="73" t="str">
        <f t="shared" si="45"/>
        <v>正常</v>
      </c>
      <c r="AG67" s="72">
        <f t="shared" si="46"/>
        <v>0</v>
      </c>
      <c r="AH67" s="17">
        <f t="shared" si="47"/>
        <v>0</v>
      </c>
      <c r="AI67" s="49">
        <f t="shared" si="20"/>
        <v>0</v>
      </c>
      <c r="AJ67" s="50">
        <f t="shared" si="48"/>
        <v>0</v>
      </c>
      <c r="AK67" s="326">
        <f t="shared" si="59"/>
        <v>0</v>
      </c>
      <c r="AL67" s="305">
        <f t="shared" si="49"/>
        <v>0</v>
      </c>
      <c r="AM67" s="74" t="str">
        <f t="shared" si="50"/>
        <v>正常</v>
      </c>
      <c r="AN67" s="49"/>
      <c r="AO67" s="124">
        <f t="shared" si="21"/>
        <v>0</v>
      </c>
      <c r="AP67" s="127">
        <f t="shared" si="36"/>
        <v>0</v>
      </c>
      <c r="AQ67" s="137">
        <f t="shared" si="23"/>
        <v>0</v>
      </c>
      <c r="AR67" s="75" t="str">
        <f t="shared" si="37"/>
        <v>正常</v>
      </c>
    </row>
    <row r="68" spans="1:44" ht="33.75">
      <c r="A68" s="765" t="str">
        <f>目录及填表说明!$D$3</f>
        <v>请填XX地区</v>
      </c>
      <c r="B68" s="765" t="str">
        <f>目录及填表说明!$D$4</f>
        <v>请填XX项目</v>
      </c>
      <c r="C68" s="21">
        <v>2020704</v>
      </c>
      <c r="D68" s="68" t="s">
        <v>173</v>
      </c>
      <c r="E68" s="72"/>
      <c r="F68" s="72"/>
      <c r="G68" s="72"/>
      <c r="H68" s="72"/>
      <c r="I68" s="125">
        <f t="shared" si="25"/>
        <v>0</v>
      </c>
      <c r="J68" s="72"/>
      <c r="K68" s="72"/>
      <c r="L68" s="72"/>
      <c r="M68" s="72"/>
      <c r="N68" s="72"/>
      <c r="O68" s="72"/>
      <c r="P68" s="124">
        <f t="shared" si="15"/>
        <v>0</v>
      </c>
      <c r="Q68" s="324">
        <f t="shared" si="40"/>
        <v>0</v>
      </c>
      <c r="R68" s="305">
        <f t="shared" si="41"/>
        <v>0</v>
      </c>
      <c r="S68" s="73" t="str">
        <f t="shared" si="42"/>
        <v>正常</v>
      </c>
      <c r="T68" s="72">
        <f t="shared" si="16"/>
        <v>0</v>
      </c>
      <c r="U68" s="72"/>
      <c r="V68" s="125">
        <f t="shared" si="17"/>
        <v>0</v>
      </c>
      <c r="W68" s="72"/>
      <c r="X68" s="72"/>
      <c r="Y68" s="72"/>
      <c r="Z68" s="72"/>
      <c r="AA68" s="72"/>
      <c r="AB68" s="72"/>
      <c r="AC68" s="124">
        <f t="shared" si="19"/>
        <v>0</v>
      </c>
      <c r="AD68" s="324">
        <f t="shared" si="43"/>
        <v>0</v>
      </c>
      <c r="AE68" s="305">
        <f t="shared" si="44"/>
        <v>0</v>
      </c>
      <c r="AF68" s="73" t="str">
        <f t="shared" si="45"/>
        <v>正常</v>
      </c>
      <c r="AG68" s="72">
        <f t="shared" si="46"/>
        <v>0</v>
      </c>
      <c r="AH68" s="17">
        <f t="shared" si="47"/>
        <v>0</v>
      </c>
      <c r="AI68" s="49">
        <f t="shared" si="20"/>
        <v>0</v>
      </c>
      <c r="AJ68" s="50">
        <f t="shared" si="48"/>
        <v>0</v>
      </c>
      <c r="AK68" s="326">
        <f t="shared" si="59"/>
        <v>0</v>
      </c>
      <c r="AL68" s="305">
        <f t="shared" si="49"/>
        <v>0</v>
      </c>
      <c r="AM68" s="74" t="str">
        <f t="shared" si="50"/>
        <v>正常</v>
      </c>
      <c r="AN68" s="49"/>
      <c r="AO68" s="124">
        <f t="shared" si="21"/>
        <v>0</v>
      </c>
      <c r="AP68" s="127">
        <f t="shared" si="36"/>
        <v>0</v>
      </c>
      <c r="AQ68" s="137">
        <f t="shared" si="23"/>
        <v>0</v>
      </c>
      <c r="AR68" s="75" t="str">
        <f t="shared" si="37"/>
        <v>正常</v>
      </c>
    </row>
    <row r="69" spans="1:44" ht="33.75">
      <c r="A69" s="765" t="str">
        <f>目录及填表说明!$D$3</f>
        <v>请填XX地区</v>
      </c>
      <c r="B69" s="765" t="str">
        <f>目录及填表说明!$D$4</f>
        <v>请填XX项目</v>
      </c>
      <c r="C69" s="21">
        <v>2020705</v>
      </c>
      <c r="D69" s="68" t="s">
        <v>174</v>
      </c>
      <c r="E69" s="72"/>
      <c r="F69" s="72"/>
      <c r="G69" s="72"/>
      <c r="H69" s="72"/>
      <c r="I69" s="125">
        <f t="shared" si="25"/>
        <v>0</v>
      </c>
      <c r="J69" s="72"/>
      <c r="K69" s="72"/>
      <c r="L69" s="72"/>
      <c r="M69" s="72"/>
      <c r="N69" s="72"/>
      <c r="O69" s="72"/>
      <c r="P69" s="124">
        <f t="shared" si="15"/>
        <v>0</v>
      </c>
      <c r="Q69" s="324">
        <f t="shared" si="40"/>
        <v>0</v>
      </c>
      <c r="R69" s="305">
        <f t="shared" si="41"/>
        <v>0</v>
      </c>
      <c r="S69" s="73" t="str">
        <f t="shared" si="42"/>
        <v>正常</v>
      </c>
      <c r="T69" s="72">
        <f t="shared" si="16"/>
        <v>0</v>
      </c>
      <c r="U69" s="72"/>
      <c r="V69" s="125">
        <f t="shared" si="17"/>
        <v>0</v>
      </c>
      <c r="W69" s="72"/>
      <c r="X69" s="72"/>
      <c r="Y69" s="72"/>
      <c r="Z69" s="72"/>
      <c r="AA69" s="72"/>
      <c r="AB69" s="72"/>
      <c r="AC69" s="124">
        <f t="shared" si="19"/>
        <v>0</v>
      </c>
      <c r="AD69" s="324">
        <f t="shared" si="43"/>
        <v>0</v>
      </c>
      <c r="AE69" s="305">
        <f t="shared" si="44"/>
        <v>0</v>
      </c>
      <c r="AF69" s="73" t="str">
        <f t="shared" si="45"/>
        <v>正常</v>
      </c>
      <c r="AG69" s="72">
        <f t="shared" si="46"/>
        <v>0</v>
      </c>
      <c r="AH69" s="17">
        <f t="shared" si="47"/>
        <v>0</v>
      </c>
      <c r="AI69" s="49">
        <f t="shared" si="20"/>
        <v>0</v>
      </c>
      <c r="AJ69" s="50">
        <f t="shared" si="48"/>
        <v>0</v>
      </c>
      <c r="AK69" s="326">
        <f t="shared" si="59"/>
        <v>0</v>
      </c>
      <c r="AL69" s="305">
        <f t="shared" si="49"/>
        <v>0</v>
      </c>
      <c r="AM69" s="74" t="str">
        <f t="shared" si="50"/>
        <v>正常</v>
      </c>
      <c r="AN69" s="49"/>
      <c r="AO69" s="124">
        <f t="shared" si="21"/>
        <v>0</v>
      </c>
      <c r="AP69" s="127">
        <f t="shared" si="36"/>
        <v>0</v>
      </c>
      <c r="AQ69" s="137">
        <f t="shared" si="23"/>
        <v>0</v>
      </c>
      <c r="AR69" s="75" t="str">
        <f t="shared" si="37"/>
        <v>正常</v>
      </c>
    </row>
    <row r="70" spans="1:44" ht="33.75">
      <c r="A70" s="765" t="str">
        <f>目录及填表说明!$D$3</f>
        <v>请填XX地区</v>
      </c>
      <c r="B70" s="765" t="str">
        <f>目录及填表说明!$D$4</f>
        <v>请填XX项目</v>
      </c>
      <c r="C70" s="21">
        <v>20208</v>
      </c>
      <c r="D70" s="68" t="s">
        <v>175</v>
      </c>
      <c r="E70" s="69">
        <f t="shared" ref="E70" si="62">SUM(E71:E77)</f>
        <v>0</v>
      </c>
      <c r="F70" s="69">
        <f t="shared" ref="F70:H70" si="63">SUM(F71:F77)</f>
        <v>0</v>
      </c>
      <c r="G70" s="69">
        <f t="shared" si="63"/>
        <v>0</v>
      </c>
      <c r="H70" s="69">
        <f t="shared" si="63"/>
        <v>0</v>
      </c>
      <c r="I70" s="123">
        <f t="shared" si="25"/>
        <v>0</v>
      </c>
      <c r="J70" s="69">
        <f t="shared" ref="J70:O70" si="64">SUM(J71:J77)</f>
        <v>0</v>
      </c>
      <c r="K70" s="69">
        <f t="shared" si="64"/>
        <v>0</v>
      </c>
      <c r="L70" s="69">
        <f t="shared" si="64"/>
        <v>0</v>
      </c>
      <c r="M70" s="69">
        <f t="shared" si="64"/>
        <v>0</v>
      </c>
      <c r="N70" s="69">
        <f t="shared" si="64"/>
        <v>0</v>
      </c>
      <c r="O70" s="69">
        <f t="shared" si="64"/>
        <v>0</v>
      </c>
      <c r="P70" s="122">
        <f t="shared" si="15"/>
        <v>0</v>
      </c>
      <c r="Q70" s="324">
        <f t="shared" ref="Q70:Q101" si="65">IF(I70=0,IF(P70&gt;0,100%,IF(P70&lt;0,-100%,0)),IF(I70&lt;0,IF(P70&gt;0,100%,-P70/I70),P70/I70))</f>
        <v>0</v>
      </c>
      <c r="R70" s="305">
        <f t="shared" ref="R70:R101" si="66">I70-P70</f>
        <v>0</v>
      </c>
      <c r="S70" s="73" t="str">
        <f t="shared" ref="S70:S101" si="67">IF(I70=0,IF(P70=0,"正常","调整预算"), IF(Q70&lt;80%,"正常",IF(Q70&lt;100%,"预警","停止付款")))</f>
        <v>正常</v>
      </c>
      <c r="T70" s="69">
        <f t="shared" si="16"/>
        <v>0</v>
      </c>
      <c r="U70" s="69">
        <f t="shared" ref="U70" si="68">SUM(U71:U77)</f>
        <v>0</v>
      </c>
      <c r="V70" s="123">
        <f t="shared" si="17"/>
        <v>0</v>
      </c>
      <c r="W70" s="72">
        <f t="shared" ref="W70:AB70" si="69">SUM(W71:W77)</f>
        <v>0</v>
      </c>
      <c r="X70" s="72">
        <f t="shared" si="69"/>
        <v>0</v>
      </c>
      <c r="Y70" s="72">
        <f t="shared" si="69"/>
        <v>0</v>
      </c>
      <c r="Z70" s="72">
        <f t="shared" si="69"/>
        <v>0</v>
      </c>
      <c r="AA70" s="72">
        <f t="shared" si="69"/>
        <v>0</v>
      </c>
      <c r="AB70" s="72">
        <f t="shared" si="69"/>
        <v>0</v>
      </c>
      <c r="AC70" s="124">
        <f t="shared" si="19"/>
        <v>0</v>
      </c>
      <c r="AD70" s="324">
        <f t="shared" ref="AD70:AD101" si="70">IF(V70=0,IF(AC70&gt;0,100%,IF(AC70&lt;0,-100%,0)),IF(V70&lt;0,IF(AC70&gt;0,100%,-AC70/V70),AC70/V70))</f>
        <v>0</v>
      </c>
      <c r="AE70" s="305">
        <f t="shared" ref="AE70:AE101" si="71">V70-AC70</f>
        <v>0</v>
      </c>
      <c r="AF70" s="73" t="str">
        <f t="shared" ref="AF70:AF101" si="72">IF(V70=0,IF(AC70=0,"正常","调整预算"), IF(AD70&lt;80%,"正常",IF(AD70&lt;100%,"预警","停止付款")))</f>
        <v>正常</v>
      </c>
      <c r="AG70" s="72">
        <f t="shared" ref="AG70:AG101" si="73">G70</f>
        <v>0</v>
      </c>
      <c r="AH70" s="17">
        <f t="shared" ref="AH70:AH101" si="74">H70+U70</f>
        <v>0</v>
      </c>
      <c r="AI70" s="49">
        <f t="shared" si="20"/>
        <v>0</v>
      </c>
      <c r="AJ70" s="50">
        <f t="shared" ref="AJ70:AJ101" si="75">P70+AC70</f>
        <v>0</v>
      </c>
      <c r="AK70" s="326">
        <f t="shared" si="59"/>
        <v>0</v>
      </c>
      <c r="AL70" s="305">
        <f t="shared" ref="AL70:AL101" si="76">AI70-AJ70</f>
        <v>0</v>
      </c>
      <c r="AM70" s="74" t="str">
        <f t="shared" ref="AM70:AM101" si="77">IF(AI70=0,IF(AJ70=0,"正常","调整预算"), IF(AK70&lt;80%,"正常",IF(AK70&lt;100%,"预警","停止付款")))</f>
        <v>正常</v>
      </c>
      <c r="AN70" s="49"/>
      <c r="AO70" s="124">
        <f t="shared" si="21"/>
        <v>0</v>
      </c>
      <c r="AP70" s="127">
        <f t="shared" si="36"/>
        <v>0</v>
      </c>
      <c r="AQ70" s="137">
        <f t="shared" si="23"/>
        <v>0</v>
      </c>
      <c r="AR70" s="75" t="str">
        <f t="shared" si="37"/>
        <v>正常</v>
      </c>
    </row>
    <row r="71" spans="1:44" ht="33.75">
      <c r="A71" s="765" t="str">
        <f>目录及填表说明!$D$3</f>
        <v>请填XX地区</v>
      </c>
      <c r="B71" s="765" t="str">
        <f>目录及填表说明!$D$4</f>
        <v>请填XX项目</v>
      </c>
      <c r="C71" s="21">
        <v>2020801</v>
      </c>
      <c r="D71" s="68" t="s">
        <v>471</v>
      </c>
      <c r="E71" s="69"/>
      <c r="F71" s="69"/>
      <c r="G71" s="69"/>
      <c r="H71" s="69"/>
      <c r="I71" s="123">
        <f t="shared" si="25"/>
        <v>0</v>
      </c>
      <c r="J71" s="69"/>
      <c r="K71" s="69"/>
      <c r="L71" s="69"/>
      <c r="M71" s="69"/>
      <c r="N71" s="69"/>
      <c r="O71" s="69"/>
      <c r="P71" s="122">
        <f t="shared" si="15"/>
        <v>0</v>
      </c>
      <c r="Q71" s="324">
        <f t="shared" si="65"/>
        <v>0</v>
      </c>
      <c r="R71" s="305">
        <f t="shared" si="66"/>
        <v>0</v>
      </c>
      <c r="S71" s="73" t="str">
        <f t="shared" si="67"/>
        <v>正常</v>
      </c>
      <c r="T71" s="69">
        <f t="shared" si="16"/>
        <v>0</v>
      </c>
      <c r="U71" s="69"/>
      <c r="V71" s="123">
        <f t="shared" si="17"/>
        <v>0</v>
      </c>
      <c r="W71" s="72"/>
      <c r="X71" s="72"/>
      <c r="Y71" s="72"/>
      <c r="Z71" s="72"/>
      <c r="AA71" s="72"/>
      <c r="AB71" s="72"/>
      <c r="AC71" s="124">
        <f t="shared" si="19"/>
        <v>0</v>
      </c>
      <c r="AD71" s="324">
        <f t="shared" si="70"/>
        <v>0</v>
      </c>
      <c r="AE71" s="305">
        <f t="shared" si="71"/>
        <v>0</v>
      </c>
      <c r="AF71" s="73" t="str">
        <f t="shared" si="72"/>
        <v>正常</v>
      </c>
      <c r="AG71" s="72">
        <f t="shared" si="73"/>
        <v>0</v>
      </c>
      <c r="AH71" s="17">
        <f t="shared" si="74"/>
        <v>0</v>
      </c>
      <c r="AI71" s="49">
        <f t="shared" si="20"/>
        <v>0</v>
      </c>
      <c r="AJ71" s="50">
        <f t="shared" si="75"/>
        <v>0</v>
      </c>
      <c r="AK71" s="326">
        <f t="shared" si="59"/>
        <v>0</v>
      </c>
      <c r="AL71" s="305">
        <f t="shared" si="76"/>
        <v>0</v>
      </c>
      <c r="AM71" s="74" t="str">
        <f t="shared" si="77"/>
        <v>正常</v>
      </c>
      <c r="AN71" s="49"/>
      <c r="AO71" s="124">
        <f t="shared" ref="AO71:AO134" si="78">AJ71+F71</f>
        <v>0</v>
      </c>
      <c r="AP71" s="127">
        <f t="shared" si="36"/>
        <v>0</v>
      </c>
      <c r="AQ71" s="137">
        <f t="shared" si="23"/>
        <v>0</v>
      </c>
      <c r="AR71" s="75" t="str">
        <f t="shared" si="37"/>
        <v>正常</v>
      </c>
    </row>
    <row r="72" spans="1:44" ht="33.75">
      <c r="A72" s="765" t="str">
        <f>目录及填表说明!$D$3</f>
        <v>请填XX地区</v>
      </c>
      <c r="B72" s="765" t="str">
        <f>目录及填表说明!$D$4</f>
        <v>请填XX项目</v>
      </c>
      <c r="C72" s="21">
        <v>2020802</v>
      </c>
      <c r="D72" s="68" t="s">
        <v>176</v>
      </c>
      <c r="E72" s="69"/>
      <c r="F72" s="69"/>
      <c r="G72" s="69"/>
      <c r="H72" s="69"/>
      <c r="I72" s="123">
        <f t="shared" si="25"/>
        <v>0</v>
      </c>
      <c r="J72" s="69"/>
      <c r="K72" s="69"/>
      <c r="L72" s="69"/>
      <c r="M72" s="69"/>
      <c r="N72" s="69"/>
      <c r="O72" s="69"/>
      <c r="P72" s="122">
        <f t="shared" si="15"/>
        <v>0</v>
      </c>
      <c r="Q72" s="324">
        <f t="shared" si="65"/>
        <v>0</v>
      </c>
      <c r="R72" s="305">
        <f t="shared" si="66"/>
        <v>0</v>
      </c>
      <c r="S72" s="73" t="str">
        <f t="shared" si="67"/>
        <v>正常</v>
      </c>
      <c r="T72" s="69">
        <f t="shared" si="16"/>
        <v>0</v>
      </c>
      <c r="U72" s="69"/>
      <c r="V72" s="123">
        <f t="shared" si="17"/>
        <v>0</v>
      </c>
      <c r="W72" s="72"/>
      <c r="X72" s="72"/>
      <c r="Y72" s="72"/>
      <c r="Z72" s="72"/>
      <c r="AA72" s="72"/>
      <c r="AB72" s="72"/>
      <c r="AC72" s="124">
        <f t="shared" si="19"/>
        <v>0</v>
      </c>
      <c r="AD72" s="324">
        <f t="shared" si="70"/>
        <v>0</v>
      </c>
      <c r="AE72" s="305">
        <f t="shared" si="71"/>
        <v>0</v>
      </c>
      <c r="AF72" s="73" t="str">
        <f t="shared" si="72"/>
        <v>正常</v>
      </c>
      <c r="AG72" s="72">
        <f t="shared" si="73"/>
        <v>0</v>
      </c>
      <c r="AH72" s="17">
        <f t="shared" si="74"/>
        <v>0</v>
      </c>
      <c r="AI72" s="49">
        <f t="shared" si="20"/>
        <v>0</v>
      </c>
      <c r="AJ72" s="50">
        <f t="shared" si="75"/>
        <v>0</v>
      </c>
      <c r="AK72" s="326">
        <f t="shared" si="59"/>
        <v>0</v>
      </c>
      <c r="AL72" s="305">
        <f t="shared" si="76"/>
        <v>0</v>
      </c>
      <c r="AM72" s="74" t="str">
        <f t="shared" si="77"/>
        <v>正常</v>
      </c>
      <c r="AN72" s="49"/>
      <c r="AO72" s="124">
        <f t="shared" si="78"/>
        <v>0</v>
      </c>
      <c r="AP72" s="127">
        <f t="shared" si="36"/>
        <v>0</v>
      </c>
      <c r="AQ72" s="137">
        <f t="shared" si="23"/>
        <v>0</v>
      </c>
      <c r="AR72" s="75" t="str">
        <f t="shared" si="37"/>
        <v>正常</v>
      </c>
    </row>
    <row r="73" spans="1:44" ht="33.75">
      <c r="A73" s="765" t="str">
        <f>目录及填表说明!$D$3</f>
        <v>请填XX地区</v>
      </c>
      <c r="B73" s="765" t="str">
        <f>目录及填表说明!$D$4</f>
        <v>请填XX项目</v>
      </c>
      <c r="C73" s="21">
        <v>2020803</v>
      </c>
      <c r="D73" s="68" t="s">
        <v>177</v>
      </c>
      <c r="E73" s="69"/>
      <c r="F73" s="69"/>
      <c r="G73" s="69"/>
      <c r="H73" s="69"/>
      <c r="I73" s="123">
        <f t="shared" si="25"/>
        <v>0</v>
      </c>
      <c r="J73" s="69"/>
      <c r="K73" s="69"/>
      <c r="L73" s="69"/>
      <c r="M73" s="69"/>
      <c r="N73" s="69"/>
      <c r="O73" s="69"/>
      <c r="P73" s="122">
        <f t="shared" si="15"/>
        <v>0</v>
      </c>
      <c r="Q73" s="324">
        <f t="shared" si="65"/>
        <v>0</v>
      </c>
      <c r="R73" s="305">
        <f t="shared" si="66"/>
        <v>0</v>
      </c>
      <c r="S73" s="73" t="str">
        <f t="shared" si="67"/>
        <v>正常</v>
      </c>
      <c r="T73" s="69">
        <f t="shared" si="16"/>
        <v>0</v>
      </c>
      <c r="U73" s="69"/>
      <c r="V73" s="123">
        <f t="shared" si="17"/>
        <v>0</v>
      </c>
      <c r="W73" s="72"/>
      <c r="X73" s="72"/>
      <c r="Y73" s="72"/>
      <c r="Z73" s="72"/>
      <c r="AA73" s="72"/>
      <c r="AB73" s="72"/>
      <c r="AC73" s="124">
        <f t="shared" si="19"/>
        <v>0</v>
      </c>
      <c r="AD73" s="324">
        <f t="shared" si="70"/>
        <v>0</v>
      </c>
      <c r="AE73" s="305">
        <f t="shared" si="71"/>
        <v>0</v>
      </c>
      <c r="AF73" s="73" t="str">
        <f t="shared" si="72"/>
        <v>正常</v>
      </c>
      <c r="AG73" s="72">
        <f t="shared" si="73"/>
        <v>0</v>
      </c>
      <c r="AH73" s="17">
        <f t="shared" si="74"/>
        <v>0</v>
      </c>
      <c r="AI73" s="49">
        <f t="shared" si="20"/>
        <v>0</v>
      </c>
      <c r="AJ73" s="50">
        <f t="shared" si="75"/>
        <v>0</v>
      </c>
      <c r="AK73" s="326">
        <f t="shared" si="59"/>
        <v>0</v>
      </c>
      <c r="AL73" s="305">
        <f t="shared" si="76"/>
        <v>0</v>
      </c>
      <c r="AM73" s="74" t="str">
        <f t="shared" si="77"/>
        <v>正常</v>
      </c>
      <c r="AN73" s="49"/>
      <c r="AO73" s="124">
        <f t="shared" si="78"/>
        <v>0</v>
      </c>
      <c r="AP73" s="127">
        <f t="shared" si="36"/>
        <v>0</v>
      </c>
      <c r="AQ73" s="137">
        <f t="shared" si="23"/>
        <v>0</v>
      </c>
      <c r="AR73" s="75" t="str">
        <f t="shared" si="37"/>
        <v>正常</v>
      </c>
    </row>
    <row r="74" spans="1:44" ht="33.75">
      <c r="A74" s="765" t="str">
        <f>目录及填表说明!$D$3</f>
        <v>请填XX地区</v>
      </c>
      <c r="B74" s="765" t="str">
        <f>目录及填表说明!$D$4</f>
        <v>请填XX项目</v>
      </c>
      <c r="C74" s="21">
        <v>2020804</v>
      </c>
      <c r="D74" s="68" t="s">
        <v>178</v>
      </c>
      <c r="E74" s="69"/>
      <c r="F74" s="69"/>
      <c r="G74" s="69"/>
      <c r="H74" s="69"/>
      <c r="I74" s="123">
        <f t="shared" si="25"/>
        <v>0</v>
      </c>
      <c r="J74" s="69"/>
      <c r="K74" s="69"/>
      <c r="L74" s="69"/>
      <c r="M74" s="69"/>
      <c r="N74" s="69"/>
      <c r="O74" s="69"/>
      <c r="P74" s="122">
        <f t="shared" si="15"/>
        <v>0</v>
      </c>
      <c r="Q74" s="324">
        <f t="shared" si="65"/>
        <v>0</v>
      </c>
      <c r="R74" s="305">
        <f t="shared" si="66"/>
        <v>0</v>
      </c>
      <c r="S74" s="73" t="str">
        <f t="shared" si="67"/>
        <v>正常</v>
      </c>
      <c r="T74" s="69">
        <f t="shared" si="16"/>
        <v>0</v>
      </c>
      <c r="U74" s="69"/>
      <c r="V74" s="123">
        <f t="shared" si="17"/>
        <v>0</v>
      </c>
      <c r="W74" s="72"/>
      <c r="X74" s="72"/>
      <c r="Y74" s="72"/>
      <c r="Z74" s="72"/>
      <c r="AA74" s="72"/>
      <c r="AB74" s="72"/>
      <c r="AC74" s="124">
        <f t="shared" si="19"/>
        <v>0</v>
      </c>
      <c r="AD74" s="324">
        <f t="shared" si="70"/>
        <v>0</v>
      </c>
      <c r="AE74" s="305">
        <f t="shared" si="71"/>
        <v>0</v>
      </c>
      <c r="AF74" s="73" t="str">
        <f t="shared" si="72"/>
        <v>正常</v>
      </c>
      <c r="AG74" s="72">
        <f t="shared" si="73"/>
        <v>0</v>
      </c>
      <c r="AH74" s="17">
        <f t="shared" si="74"/>
        <v>0</v>
      </c>
      <c r="AI74" s="49">
        <f t="shared" si="20"/>
        <v>0</v>
      </c>
      <c r="AJ74" s="50">
        <f t="shared" si="75"/>
        <v>0</v>
      </c>
      <c r="AK74" s="326">
        <f t="shared" si="59"/>
        <v>0</v>
      </c>
      <c r="AL74" s="305">
        <f t="shared" si="76"/>
        <v>0</v>
      </c>
      <c r="AM74" s="74" t="str">
        <f t="shared" si="77"/>
        <v>正常</v>
      </c>
      <c r="AN74" s="49"/>
      <c r="AO74" s="124">
        <f t="shared" si="78"/>
        <v>0</v>
      </c>
      <c r="AP74" s="127">
        <f t="shared" si="36"/>
        <v>0</v>
      </c>
      <c r="AQ74" s="137">
        <f t="shared" si="23"/>
        <v>0</v>
      </c>
      <c r="AR74" s="75" t="str">
        <f t="shared" si="37"/>
        <v>正常</v>
      </c>
    </row>
    <row r="75" spans="1:44" ht="33.75">
      <c r="A75" s="765" t="str">
        <f>目录及填表说明!$D$3</f>
        <v>请填XX地区</v>
      </c>
      <c r="B75" s="765" t="str">
        <f>目录及填表说明!$D$4</f>
        <v>请填XX项目</v>
      </c>
      <c r="C75" s="21">
        <v>2020805</v>
      </c>
      <c r="D75" s="68" t="s">
        <v>179</v>
      </c>
      <c r="E75" s="69"/>
      <c r="F75" s="69"/>
      <c r="G75" s="69"/>
      <c r="H75" s="69"/>
      <c r="I75" s="123">
        <f t="shared" si="25"/>
        <v>0</v>
      </c>
      <c r="J75" s="69"/>
      <c r="K75" s="69"/>
      <c r="L75" s="69"/>
      <c r="M75" s="69"/>
      <c r="N75" s="69"/>
      <c r="O75" s="69"/>
      <c r="P75" s="122">
        <f t="shared" si="15"/>
        <v>0</v>
      </c>
      <c r="Q75" s="324">
        <f t="shared" si="65"/>
        <v>0</v>
      </c>
      <c r="R75" s="305">
        <f t="shared" si="66"/>
        <v>0</v>
      </c>
      <c r="S75" s="73" t="str">
        <f t="shared" si="67"/>
        <v>正常</v>
      </c>
      <c r="T75" s="69">
        <f t="shared" si="16"/>
        <v>0</v>
      </c>
      <c r="U75" s="69"/>
      <c r="V75" s="123">
        <f t="shared" si="17"/>
        <v>0</v>
      </c>
      <c r="W75" s="72"/>
      <c r="X75" s="72"/>
      <c r="Y75" s="72"/>
      <c r="Z75" s="72"/>
      <c r="AA75" s="72"/>
      <c r="AB75" s="72"/>
      <c r="AC75" s="124">
        <f t="shared" si="19"/>
        <v>0</v>
      </c>
      <c r="AD75" s="324">
        <f t="shared" si="70"/>
        <v>0</v>
      </c>
      <c r="AE75" s="305">
        <f t="shared" si="71"/>
        <v>0</v>
      </c>
      <c r="AF75" s="73" t="str">
        <f t="shared" si="72"/>
        <v>正常</v>
      </c>
      <c r="AG75" s="72">
        <f t="shared" si="73"/>
        <v>0</v>
      </c>
      <c r="AH75" s="17">
        <f t="shared" si="74"/>
        <v>0</v>
      </c>
      <c r="AI75" s="49">
        <f t="shared" si="20"/>
        <v>0</v>
      </c>
      <c r="AJ75" s="50">
        <f t="shared" si="75"/>
        <v>0</v>
      </c>
      <c r="AK75" s="326">
        <f t="shared" si="59"/>
        <v>0</v>
      </c>
      <c r="AL75" s="305">
        <f t="shared" si="76"/>
        <v>0</v>
      </c>
      <c r="AM75" s="74" t="str">
        <f t="shared" si="77"/>
        <v>正常</v>
      </c>
      <c r="AN75" s="49"/>
      <c r="AO75" s="124">
        <f t="shared" si="78"/>
        <v>0</v>
      </c>
      <c r="AP75" s="127">
        <f t="shared" si="36"/>
        <v>0</v>
      </c>
      <c r="AQ75" s="137">
        <f t="shared" si="23"/>
        <v>0</v>
      </c>
      <c r="AR75" s="75" t="str">
        <f t="shared" si="37"/>
        <v>正常</v>
      </c>
    </row>
    <row r="76" spans="1:44" ht="33.75">
      <c r="A76" s="765" t="str">
        <f>目录及填表说明!$D$3</f>
        <v>请填XX地区</v>
      </c>
      <c r="B76" s="765" t="str">
        <f>目录及填表说明!$D$4</f>
        <v>请填XX项目</v>
      </c>
      <c r="C76" s="21">
        <v>2020806</v>
      </c>
      <c r="D76" s="68" t="s">
        <v>180</v>
      </c>
      <c r="E76" s="69"/>
      <c r="F76" s="69"/>
      <c r="G76" s="69"/>
      <c r="H76" s="69"/>
      <c r="I76" s="123">
        <f t="shared" si="25"/>
        <v>0</v>
      </c>
      <c r="J76" s="69"/>
      <c r="K76" s="69"/>
      <c r="L76" s="69"/>
      <c r="M76" s="69"/>
      <c r="N76" s="69"/>
      <c r="O76" s="69"/>
      <c r="P76" s="122">
        <f t="shared" si="15"/>
        <v>0</v>
      </c>
      <c r="Q76" s="324">
        <f t="shared" si="65"/>
        <v>0</v>
      </c>
      <c r="R76" s="305">
        <f t="shared" si="66"/>
        <v>0</v>
      </c>
      <c r="S76" s="73" t="str">
        <f t="shared" si="67"/>
        <v>正常</v>
      </c>
      <c r="T76" s="69">
        <f t="shared" si="16"/>
        <v>0</v>
      </c>
      <c r="U76" s="69"/>
      <c r="V76" s="123">
        <f t="shared" si="17"/>
        <v>0</v>
      </c>
      <c r="W76" s="72"/>
      <c r="X76" s="72"/>
      <c r="Y76" s="72"/>
      <c r="Z76" s="72"/>
      <c r="AA76" s="72"/>
      <c r="AB76" s="72"/>
      <c r="AC76" s="124">
        <f t="shared" si="19"/>
        <v>0</v>
      </c>
      <c r="AD76" s="324">
        <f t="shared" si="70"/>
        <v>0</v>
      </c>
      <c r="AE76" s="305">
        <f t="shared" si="71"/>
        <v>0</v>
      </c>
      <c r="AF76" s="73" t="str">
        <f t="shared" si="72"/>
        <v>正常</v>
      </c>
      <c r="AG76" s="72">
        <f t="shared" si="73"/>
        <v>0</v>
      </c>
      <c r="AH76" s="17">
        <f t="shared" si="74"/>
        <v>0</v>
      </c>
      <c r="AI76" s="49">
        <f t="shared" si="20"/>
        <v>0</v>
      </c>
      <c r="AJ76" s="50">
        <f t="shared" si="75"/>
        <v>0</v>
      </c>
      <c r="AK76" s="326">
        <f t="shared" si="59"/>
        <v>0</v>
      </c>
      <c r="AL76" s="305">
        <f t="shared" si="76"/>
        <v>0</v>
      </c>
      <c r="AM76" s="74" t="str">
        <f t="shared" si="77"/>
        <v>正常</v>
      </c>
      <c r="AN76" s="49"/>
      <c r="AO76" s="124">
        <f t="shared" si="78"/>
        <v>0</v>
      </c>
      <c r="AP76" s="127">
        <f t="shared" si="36"/>
        <v>0</v>
      </c>
      <c r="AQ76" s="137">
        <f t="shared" si="23"/>
        <v>0</v>
      </c>
      <c r="AR76" s="75" t="str">
        <f t="shared" si="37"/>
        <v>正常</v>
      </c>
    </row>
    <row r="77" spans="1:44" ht="33.75">
      <c r="A77" s="765" t="str">
        <f>目录及填表说明!$D$3</f>
        <v>请填XX地区</v>
      </c>
      <c r="B77" s="765" t="str">
        <f>目录及填表说明!$D$4</f>
        <v>请填XX项目</v>
      </c>
      <c r="C77" s="21">
        <v>2020807</v>
      </c>
      <c r="D77" s="68" t="s">
        <v>181</v>
      </c>
      <c r="E77" s="69"/>
      <c r="F77" s="69"/>
      <c r="G77" s="69"/>
      <c r="H77" s="69"/>
      <c r="I77" s="123">
        <f t="shared" si="25"/>
        <v>0</v>
      </c>
      <c r="J77" s="69"/>
      <c r="K77" s="69"/>
      <c r="L77" s="69"/>
      <c r="M77" s="69"/>
      <c r="N77" s="69"/>
      <c r="O77" s="69"/>
      <c r="P77" s="122">
        <f t="shared" si="15"/>
        <v>0</v>
      </c>
      <c r="Q77" s="324">
        <f t="shared" si="65"/>
        <v>0</v>
      </c>
      <c r="R77" s="305">
        <f t="shared" si="66"/>
        <v>0</v>
      </c>
      <c r="S77" s="73" t="str">
        <f t="shared" si="67"/>
        <v>正常</v>
      </c>
      <c r="T77" s="69">
        <f t="shared" si="16"/>
        <v>0</v>
      </c>
      <c r="U77" s="69"/>
      <c r="V77" s="123">
        <f t="shared" si="17"/>
        <v>0</v>
      </c>
      <c r="W77" s="72"/>
      <c r="X77" s="72"/>
      <c r="Y77" s="72"/>
      <c r="Z77" s="72"/>
      <c r="AA77" s="72"/>
      <c r="AB77" s="72"/>
      <c r="AC77" s="124">
        <f t="shared" si="19"/>
        <v>0</v>
      </c>
      <c r="AD77" s="324">
        <f t="shared" si="70"/>
        <v>0</v>
      </c>
      <c r="AE77" s="305">
        <f t="shared" si="71"/>
        <v>0</v>
      </c>
      <c r="AF77" s="73" t="str">
        <f t="shared" si="72"/>
        <v>正常</v>
      </c>
      <c r="AG77" s="72">
        <f t="shared" si="73"/>
        <v>0</v>
      </c>
      <c r="AH77" s="17">
        <f t="shared" si="74"/>
        <v>0</v>
      </c>
      <c r="AI77" s="49">
        <f t="shared" si="20"/>
        <v>0</v>
      </c>
      <c r="AJ77" s="50">
        <f t="shared" si="75"/>
        <v>0</v>
      </c>
      <c r="AK77" s="326">
        <f t="shared" si="59"/>
        <v>0</v>
      </c>
      <c r="AL77" s="305">
        <f t="shared" si="76"/>
        <v>0</v>
      </c>
      <c r="AM77" s="74" t="str">
        <f t="shared" si="77"/>
        <v>正常</v>
      </c>
      <c r="AN77" s="49"/>
      <c r="AO77" s="124">
        <f t="shared" si="78"/>
        <v>0</v>
      </c>
      <c r="AP77" s="127">
        <f t="shared" si="36"/>
        <v>0</v>
      </c>
      <c r="AQ77" s="137">
        <f t="shared" si="23"/>
        <v>0</v>
      </c>
      <c r="AR77" s="75" t="str">
        <f t="shared" si="37"/>
        <v>正常</v>
      </c>
    </row>
    <row r="78" spans="1:44" ht="33.75">
      <c r="A78" s="765" t="str">
        <f>目录及填表说明!$D$3</f>
        <v>请填XX地区</v>
      </c>
      <c r="B78" s="765" t="str">
        <f>目录及填表说明!$D$4</f>
        <v>请填XX项目</v>
      </c>
      <c r="C78" s="21">
        <v>20209</v>
      </c>
      <c r="D78" s="68" t="s">
        <v>182</v>
      </c>
      <c r="E78" s="69">
        <f t="shared" ref="E78" si="79">SUM(E79:E81)</f>
        <v>0</v>
      </c>
      <c r="F78" s="69">
        <f t="shared" ref="F78:H78" si="80">SUM(F79:F81)</f>
        <v>0</v>
      </c>
      <c r="G78" s="69">
        <f t="shared" si="80"/>
        <v>0</v>
      </c>
      <c r="H78" s="69">
        <f t="shared" si="80"/>
        <v>0</v>
      </c>
      <c r="I78" s="123">
        <f t="shared" si="25"/>
        <v>0</v>
      </c>
      <c r="J78" s="69">
        <f t="shared" ref="J78:O78" si="81">SUM(J79:J81)</f>
        <v>0</v>
      </c>
      <c r="K78" s="69">
        <f t="shared" si="81"/>
        <v>0</v>
      </c>
      <c r="L78" s="69">
        <f t="shared" si="81"/>
        <v>0</v>
      </c>
      <c r="M78" s="69">
        <f t="shared" si="81"/>
        <v>0</v>
      </c>
      <c r="N78" s="69">
        <f t="shared" si="81"/>
        <v>0</v>
      </c>
      <c r="O78" s="69">
        <f t="shared" si="81"/>
        <v>0</v>
      </c>
      <c r="P78" s="122">
        <f t="shared" si="15"/>
        <v>0</v>
      </c>
      <c r="Q78" s="324">
        <f t="shared" si="65"/>
        <v>0</v>
      </c>
      <c r="R78" s="305">
        <f t="shared" si="66"/>
        <v>0</v>
      </c>
      <c r="S78" s="73" t="str">
        <f t="shared" si="67"/>
        <v>正常</v>
      </c>
      <c r="T78" s="69">
        <f t="shared" si="16"/>
        <v>0</v>
      </c>
      <c r="U78" s="69">
        <f t="shared" ref="U78" si="82">SUM(U79:U81)</f>
        <v>0</v>
      </c>
      <c r="V78" s="123">
        <f t="shared" si="17"/>
        <v>0</v>
      </c>
      <c r="W78" s="72">
        <f t="shared" ref="W78:AB78" si="83">SUM(W79:W81)</f>
        <v>0</v>
      </c>
      <c r="X78" s="72">
        <f t="shared" si="83"/>
        <v>0</v>
      </c>
      <c r="Y78" s="72">
        <f t="shared" si="83"/>
        <v>0</v>
      </c>
      <c r="Z78" s="72">
        <f t="shared" si="83"/>
        <v>0</v>
      </c>
      <c r="AA78" s="72">
        <f t="shared" si="83"/>
        <v>0</v>
      </c>
      <c r="AB78" s="72">
        <f t="shared" si="83"/>
        <v>0</v>
      </c>
      <c r="AC78" s="124">
        <f t="shared" si="19"/>
        <v>0</v>
      </c>
      <c r="AD78" s="324">
        <f t="shared" si="70"/>
        <v>0</v>
      </c>
      <c r="AE78" s="305">
        <f t="shared" si="71"/>
        <v>0</v>
      </c>
      <c r="AF78" s="73" t="str">
        <f t="shared" si="72"/>
        <v>正常</v>
      </c>
      <c r="AG78" s="72">
        <f t="shared" si="73"/>
        <v>0</v>
      </c>
      <c r="AH78" s="17">
        <f t="shared" si="74"/>
        <v>0</v>
      </c>
      <c r="AI78" s="49">
        <f t="shared" si="20"/>
        <v>0</v>
      </c>
      <c r="AJ78" s="50">
        <f t="shared" si="75"/>
        <v>0</v>
      </c>
      <c r="AK78" s="326">
        <f t="shared" si="59"/>
        <v>0</v>
      </c>
      <c r="AL78" s="305">
        <f t="shared" si="76"/>
        <v>0</v>
      </c>
      <c r="AM78" s="74" t="str">
        <f t="shared" si="77"/>
        <v>正常</v>
      </c>
      <c r="AN78" s="49"/>
      <c r="AO78" s="124">
        <f t="shared" si="78"/>
        <v>0</v>
      </c>
      <c r="AP78" s="127">
        <f t="shared" si="36"/>
        <v>0</v>
      </c>
      <c r="AQ78" s="137">
        <f t="shared" si="23"/>
        <v>0</v>
      </c>
      <c r="AR78" s="75" t="str">
        <f t="shared" si="37"/>
        <v>正常</v>
      </c>
    </row>
    <row r="79" spans="1:44" ht="33.75">
      <c r="A79" s="765" t="str">
        <f>目录及填表说明!$D$3</f>
        <v>请填XX地区</v>
      </c>
      <c r="B79" s="765" t="str">
        <f>目录及填表说明!$D$4</f>
        <v>请填XX项目</v>
      </c>
      <c r="C79" s="21">
        <v>2020901</v>
      </c>
      <c r="D79" s="68" t="s">
        <v>183</v>
      </c>
      <c r="E79" s="72"/>
      <c r="F79" s="72"/>
      <c r="G79" s="72"/>
      <c r="H79" s="72"/>
      <c r="I79" s="125">
        <f t="shared" si="25"/>
        <v>0</v>
      </c>
      <c r="J79" s="72"/>
      <c r="K79" s="72"/>
      <c r="L79" s="72"/>
      <c r="M79" s="72"/>
      <c r="N79" s="72"/>
      <c r="O79" s="72"/>
      <c r="P79" s="124">
        <f t="shared" si="15"/>
        <v>0</v>
      </c>
      <c r="Q79" s="324">
        <f t="shared" si="65"/>
        <v>0</v>
      </c>
      <c r="R79" s="305">
        <f t="shared" si="66"/>
        <v>0</v>
      </c>
      <c r="S79" s="73" t="str">
        <f t="shared" si="67"/>
        <v>正常</v>
      </c>
      <c r="T79" s="72">
        <f t="shared" si="16"/>
        <v>0</v>
      </c>
      <c r="U79" s="72"/>
      <c r="V79" s="125">
        <f t="shared" si="17"/>
        <v>0</v>
      </c>
      <c r="W79" s="72"/>
      <c r="X79" s="72"/>
      <c r="Y79" s="72"/>
      <c r="Z79" s="72"/>
      <c r="AA79" s="72"/>
      <c r="AB79" s="72"/>
      <c r="AC79" s="124">
        <f t="shared" si="19"/>
        <v>0</v>
      </c>
      <c r="AD79" s="324">
        <f t="shared" si="70"/>
        <v>0</v>
      </c>
      <c r="AE79" s="305">
        <f t="shared" si="71"/>
        <v>0</v>
      </c>
      <c r="AF79" s="73" t="str">
        <f t="shared" si="72"/>
        <v>正常</v>
      </c>
      <c r="AG79" s="72">
        <f t="shared" si="73"/>
        <v>0</v>
      </c>
      <c r="AH79" s="17">
        <f t="shared" si="74"/>
        <v>0</v>
      </c>
      <c r="AI79" s="49">
        <f t="shared" si="20"/>
        <v>0</v>
      </c>
      <c r="AJ79" s="50">
        <f t="shared" si="75"/>
        <v>0</v>
      </c>
      <c r="AK79" s="326">
        <f t="shared" si="59"/>
        <v>0</v>
      </c>
      <c r="AL79" s="305">
        <f t="shared" si="76"/>
        <v>0</v>
      </c>
      <c r="AM79" s="74" t="str">
        <f t="shared" si="77"/>
        <v>正常</v>
      </c>
      <c r="AN79" s="49"/>
      <c r="AO79" s="124">
        <f t="shared" si="78"/>
        <v>0</v>
      </c>
      <c r="AP79" s="127">
        <f t="shared" si="36"/>
        <v>0</v>
      </c>
      <c r="AQ79" s="137">
        <f t="shared" si="23"/>
        <v>0</v>
      </c>
      <c r="AR79" s="75" t="str">
        <f t="shared" si="37"/>
        <v>正常</v>
      </c>
    </row>
    <row r="80" spans="1:44" ht="33.75">
      <c r="A80" s="765" t="str">
        <f>目录及填表说明!$D$3</f>
        <v>请填XX地区</v>
      </c>
      <c r="B80" s="765" t="str">
        <f>目录及填表说明!$D$4</f>
        <v>请填XX项目</v>
      </c>
      <c r="C80" s="21">
        <v>2020902</v>
      </c>
      <c r="D80" s="68" t="s">
        <v>184</v>
      </c>
      <c r="E80" s="72"/>
      <c r="F80" s="72"/>
      <c r="G80" s="72"/>
      <c r="H80" s="72"/>
      <c r="I80" s="125">
        <f t="shared" si="25"/>
        <v>0</v>
      </c>
      <c r="J80" s="72"/>
      <c r="K80" s="72"/>
      <c r="L80" s="72"/>
      <c r="M80" s="72"/>
      <c r="N80" s="72"/>
      <c r="O80" s="72"/>
      <c r="P80" s="124">
        <f t="shared" si="15"/>
        <v>0</v>
      </c>
      <c r="Q80" s="324">
        <f t="shared" si="65"/>
        <v>0</v>
      </c>
      <c r="R80" s="305">
        <f t="shared" si="66"/>
        <v>0</v>
      </c>
      <c r="S80" s="73" t="str">
        <f t="shared" si="67"/>
        <v>正常</v>
      </c>
      <c r="T80" s="72">
        <f t="shared" si="16"/>
        <v>0</v>
      </c>
      <c r="U80" s="72"/>
      <c r="V80" s="125">
        <f t="shared" si="17"/>
        <v>0</v>
      </c>
      <c r="W80" s="72"/>
      <c r="X80" s="72"/>
      <c r="Y80" s="72"/>
      <c r="Z80" s="72"/>
      <c r="AA80" s="72"/>
      <c r="AB80" s="72"/>
      <c r="AC80" s="124">
        <f t="shared" si="19"/>
        <v>0</v>
      </c>
      <c r="AD80" s="324">
        <f t="shared" si="70"/>
        <v>0</v>
      </c>
      <c r="AE80" s="305">
        <f t="shared" si="71"/>
        <v>0</v>
      </c>
      <c r="AF80" s="73" t="str">
        <f t="shared" si="72"/>
        <v>正常</v>
      </c>
      <c r="AG80" s="72">
        <f t="shared" si="73"/>
        <v>0</v>
      </c>
      <c r="AH80" s="17">
        <f t="shared" si="74"/>
        <v>0</v>
      </c>
      <c r="AI80" s="49">
        <f t="shared" si="20"/>
        <v>0</v>
      </c>
      <c r="AJ80" s="50">
        <f t="shared" si="75"/>
        <v>0</v>
      </c>
      <c r="AK80" s="326">
        <f t="shared" si="59"/>
        <v>0</v>
      </c>
      <c r="AL80" s="305">
        <f t="shared" si="76"/>
        <v>0</v>
      </c>
      <c r="AM80" s="74" t="str">
        <f t="shared" si="77"/>
        <v>正常</v>
      </c>
      <c r="AN80" s="49"/>
      <c r="AO80" s="124">
        <f t="shared" si="78"/>
        <v>0</v>
      </c>
      <c r="AP80" s="127">
        <f t="shared" si="36"/>
        <v>0</v>
      </c>
      <c r="AQ80" s="137">
        <f t="shared" si="23"/>
        <v>0</v>
      </c>
      <c r="AR80" s="75" t="str">
        <f t="shared" si="37"/>
        <v>正常</v>
      </c>
    </row>
    <row r="81" spans="1:44" ht="33.75">
      <c r="A81" s="765" t="str">
        <f>目录及填表说明!$D$3</f>
        <v>请填XX地区</v>
      </c>
      <c r="B81" s="765" t="str">
        <f>目录及填表说明!$D$4</f>
        <v>请填XX项目</v>
      </c>
      <c r="C81" s="21">
        <v>2020903</v>
      </c>
      <c r="D81" s="68" t="s">
        <v>185</v>
      </c>
      <c r="E81" s="72"/>
      <c r="F81" s="72"/>
      <c r="G81" s="72"/>
      <c r="H81" s="72"/>
      <c r="I81" s="125">
        <f t="shared" si="25"/>
        <v>0</v>
      </c>
      <c r="J81" s="72"/>
      <c r="K81" s="72"/>
      <c r="L81" s="72"/>
      <c r="M81" s="72"/>
      <c r="N81" s="72"/>
      <c r="O81" s="72"/>
      <c r="P81" s="124">
        <f t="shared" si="15"/>
        <v>0</v>
      </c>
      <c r="Q81" s="324">
        <f t="shared" si="65"/>
        <v>0</v>
      </c>
      <c r="R81" s="305">
        <f t="shared" si="66"/>
        <v>0</v>
      </c>
      <c r="S81" s="73" t="str">
        <f t="shared" si="67"/>
        <v>正常</v>
      </c>
      <c r="T81" s="72">
        <f t="shared" si="16"/>
        <v>0</v>
      </c>
      <c r="U81" s="72"/>
      <c r="V81" s="125">
        <f t="shared" si="17"/>
        <v>0</v>
      </c>
      <c r="W81" s="72"/>
      <c r="X81" s="72"/>
      <c r="Y81" s="72"/>
      <c r="Z81" s="72"/>
      <c r="AA81" s="72"/>
      <c r="AB81" s="72"/>
      <c r="AC81" s="124">
        <f t="shared" si="19"/>
        <v>0</v>
      </c>
      <c r="AD81" s="324">
        <f t="shared" si="70"/>
        <v>0</v>
      </c>
      <c r="AE81" s="305">
        <f t="shared" si="71"/>
        <v>0</v>
      </c>
      <c r="AF81" s="73" t="str">
        <f t="shared" si="72"/>
        <v>正常</v>
      </c>
      <c r="AG81" s="72">
        <f t="shared" si="73"/>
        <v>0</v>
      </c>
      <c r="AH81" s="17">
        <f t="shared" si="74"/>
        <v>0</v>
      </c>
      <c r="AI81" s="49">
        <f t="shared" si="20"/>
        <v>0</v>
      </c>
      <c r="AJ81" s="50">
        <f t="shared" si="75"/>
        <v>0</v>
      </c>
      <c r="AK81" s="326">
        <f t="shared" si="59"/>
        <v>0</v>
      </c>
      <c r="AL81" s="305">
        <f t="shared" si="76"/>
        <v>0</v>
      </c>
      <c r="AM81" s="74" t="str">
        <f t="shared" si="77"/>
        <v>正常</v>
      </c>
      <c r="AN81" s="49"/>
      <c r="AO81" s="124">
        <f t="shared" si="78"/>
        <v>0</v>
      </c>
      <c r="AP81" s="127">
        <f t="shared" si="36"/>
        <v>0</v>
      </c>
      <c r="AQ81" s="137">
        <f t="shared" si="23"/>
        <v>0</v>
      </c>
      <c r="AR81" s="75" t="str">
        <f t="shared" si="37"/>
        <v>正常</v>
      </c>
    </row>
    <row r="82" spans="1:44" ht="33.75">
      <c r="A82" s="765" t="str">
        <f>目录及填表说明!$D$3</f>
        <v>请填XX地区</v>
      </c>
      <c r="B82" s="765" t="str">
        <f>目录及填表说明!$D$4</f>
        <v>请填XX项目</v>
      </c>
      <c r="C82" s="21">
        <v>20210</v>
      </c>
      <c r="D82" s="68" t="s">
        <v>186</v>
      </c>
      <c r="E82" s="72"/>
      <c r="F82" s="72"/>
      <c r="G82" s="72"/>
      <c r="H82" s="72"/>
      <c r="I82" s="125">
        <f t="shared" si="25"/>
        <v>0</v>
      </c>
      <c r="J82" s="72"/>
      <c r="K82" s="72"/>
      <c r="L82" s="72"/>
      <c r="M82" s="72"/>
      <c r="N82" s="72"/>
      <c r="O82" s="72"/>
      <c r="P82" s="124">
        <f t="shared" si="15"/>
        <v>0</v>
      </c>
      <c r="Q82" s="324">
        <f t="shared" si="65"/>
        <v>0</v>
      </c>
      <c r="R82" s="305">
        <f t="shared" si="66"/>
        <v>0</v>
      </c>
      <c r="S82" s="73" t="str">
        <f t="shared" si="67"/>
        <v>正常</v>
      </c>
      <c r="T82" s="72">
        <f t="shared" si="16"/>
        <v>0</v>
      </c>
      <c r="U82" s="72"/>
      <c r="V82" s="125">
        <f t="shared" si="17"/>
        <v>0</v>
      </c>
      <c r="W82" s="72"/>
      <c r="X82" s="72"/>
      <c r="Y82" s="72"/>
      <c r="Z82" s="72"/>
      <c r="AA82" s="72"/>
      <c r="AB82" s="72"/>
      <c r="AC82" s="124">
        <f t="shared" si="19"/>
        <v>0</v>
      </c>
      <c r="AD82" s="324">
        <f t="shared" si="70"/>
        <v>0</v>
      </c>
      <c r="AE82" s="305">
        <f t="shared" si="71"/>
        <v>0</v>
      </c>
      <c r="AF82" s="73" t="str">
        <f t="shared" si="72"/>
        <v>正常</v>
      </c>
      <c r="AG82" s="72">
        <f t="shared" si="73"/>
        <v>0</v>
      </c>
      <c r="AH82" s="17">
        <f t="shared" si="74"/>
        <v>0</v>
      </c>
      <c r="AI82" s="49">
        <f t="shared" si="20"/>
        <v>0</v>
      </c>
      <c r="AJ82" s="50">
        <f t="shared" si="75"/>
        <v>0</v>
      </c>
      <c r="AK82" s="326">
        <f t="shared" si="59"/>
        <v>0</v>
      </c>
      <c r="AL82" s="305">
        <f t="shared" si="76"/>
        <v>0</v>
      </c>
      <c r="AM82" s="74" t="str">
        <f t="shared" si="77"/>
        <v>正常</v>
      </c>
      <c r="AN82" s="49"/>
      <c r="AO82" s="124">
        <f t="shared" si="78"/>
        <v>0</v>
      </c>
      <c r="AP82" s="127">
        <f t="shared" si="36"/>
        <v>0</v>
      </c>
      <c r="AQ82" s="137">
        <f t="shared" si="23"/>
        <v>0</v>
      </c>
      <c r="AR82" s="75" t="str">
        <f t="shared" si="37"/>
        <v>正常</v>
      </c>
    </row>
    <row r="83" spans="1:44" ht="33.75">
      <c r="A83" s="765" t="str">
        <f>目录及填表说明!$D$3</f>
        <v>请填XX地区</v>
      </c>
      <c r="B83" s="765" t="str">
        <f>目录及填表说明!$D$4</f>
        <v>请填XX项目</v>
      </c>
      <c r="C83" s="21">
        <v>20211</v>
      </c>
      <c r="D83" s="68" t="s">
        <v>187</v>
      </c>
      <c r="E83" s="20">
        <f>SUM(E84:E87)</f>
        <v>0</v>
      </c>
      <c r="F83" s="20">
        <f>SUM(F84:F87)</f>
        <v>0</v>
      </c>
      <c r="G83" s="20">
        <f>SUM(G84:G87)</f>
        <v>0</v>
      </c>
      <c r="H83" s="20">
        <f>SUM(H84:H87)</f>
        <v>0</v>
      </c>
      <c r="I83" s="135">
        <f t="shared" si="25"/>
        <v>0</v>
      </c>
      <c r="J83" s="20">
        <f>SUM(J84:J87)</f>
        <v>0</v>
      </c>
      <c r="K83" s="20">
        <f t="shared" ref="K83:O83" si="84">SUM(K84:K87)</f>
        <v>0</v>
      </c>
      <c r="L83" s="20">
        <f t="shared" si="84"/>
        <v>0</v>
      </c>
      <c r="M83" s="20">
        <f t="shared" si="84"/>
        <v>0</v>
      </c>
      <c r="N83" s="20">
        <f t="shared" si="84"/>
        <v>0</v>
      </c>
      <c r="O83" s="20">
        <f t="shared" si="84"/>
        <v>0</v>
      </c>
      <c r="P83" s="132">
        <f t="shared" si="15"/>
        <v>0</v>
      </c>
      <c r="Q83" s="324">
        <f t="shared" si="65"/>
        <v>0</v>
      </c>
      <c r="R83" s="305">
        <f t="shared" si="66"/>
        <v>0</v>
      </c>
      <c r="S83" s="73" t="str">
        <f t="shared" si="67"/>
        <v>正常</v>
      </c>
      <c r="T83" s="20">
        <f t="shared" si="16"/>
        <v>0</v>
      </c>
      <c r="U83" s="20">
        <f>SUM(U84:U87)</f>
        <v>0</v>
      </c>
      <c r="V83" s="135">
        <f t="shared" si="17"/>
        <v>0</v>
      </c>
      <c r="W83" s="20">
        <f>SUM(W84:W87)</f>
        <v>0</v>
      </c>
      <c r="X83" s="20">
        <f t="shared" ref="X83:AB83" si="85">SUM(X84:X87)</f>
        <v>0</v>
      </c>
      <c r="Y83" s="20">
        <f t="shared" si="85"/>
        <v>0</v>
      </c>
      <c r="Z83" s="20">
        <f t="shared" si="85"/>
        <v>0</v>
      </c>
      <c r="AA83" s="20">
        <f t="shared" si="85"/>
        <v>0</v>
      </c>
      <c r="AB83" s="20">
        <f t="shared" si="85"/>
        <v>0</v>
      </c>
      <c r="AC83" s="124">
        <f t="shared" si="19"/>
        <v>0</v>
      </c>
      <c r="AD83" s="324">
        <f t="shared" si="70"/>
        <v>0</v>
      </c>
      <c r="AE83" s="305">
        <f t="shared" si="71"/>
        <v>0</v>
      </c>
      <c r="AF83" s="73" t="str">
        <f t="shared" si="72"/>
        <v>正常</v>
      </c>
      <c r="AG83" s="72">
        <f t="shared" si="73"/>
        <v>0</v>
      </c>
      <c r="AH83" s="17">
        <f t="shared" si="74"/>
        <v>0</v>
      </c>
      <c r="AI83" s="49">
        <f t="shared" si="20"/>
        <v>0</v>
      </c>
      <c r="AJ83" s="50">
        <f t="shared" si="75"/>
        <v>0</v>
      </c>
      <c r="AK83" s="326">
        <f t="shared" si="59"/>
        <v>0</v>
      </c>
      <c r="AL83" s="305">
        <f t="shared" si="76"/>
        <v>0</v>
      </c>
      <c r="AM83" s="74" t="str">
        <f t="shared" si="77"/>
        <v>正常</v>
      </c>
      <c r="AN83" s="49"/>
      <c r="AO83" s="124">
        <f t="shared" si="78"/>
        <v>0</v>
      </c>
      <c r="AP83" s="127">
        <f t="shared" si="36"/>
        <v>0</v>
      </c>
      <c r="AQ83" s="137">
        <f t="shared" si="23"/>
        <v>0</v>
      </c>
      <c r="AR83" s="75" t="str">
        <f t="shared" si="37"/>
        <v>正常</v>
      </c>
    </row>
    <row r="84" spans="1:44" ht="33.75">
      <c r="A84" s="765" t="str">
        <f>目录及填表说明!$D$3</f>
        <v>请填XX地区</v>
      </c>
      <c r="B84" s="765" t="str">
        <f>目录及填表说明!$D$4</f>
        <v>请填XX项目</v>
      </c>
      <c r="C84" s="21">
        <v>2021101</v>
      </c>
      <c r="D84" s="68" t="s">
        <v>188</v>
      </c>
      <c r="E84" s="72"/>
      <c r="F84" s="72"/>
      <c r="G84" s="72"/>
      <c r="H84" s="72"/>
      <c r="I84" s="125">
        <f t="shared" si="25"/>
        <v>0</v>
      </c>
      <c r="J84" s="72"/>
      <c r="K84" s="72"/>
      <c r="L84" s="72"/>
      <c r="M84" s="72"/>
      <c r="N84" s="72"/>
      <c r="O84" s="72"/>
      <c r="P84" s="124">
        <f t="shared" si="15"/>
        <v>0</v>
      </c>
      <c r="Q84" s="324">
        <f t="shared" si="65"/>
        <v>0</v>
      </c>
      <c r="R84" s="305">
        <f t="shared" si="66"/>
        <v>0</v>
      </c>
      <c r="S84" s="73" t="str">
        <f t="shared" si="67"/>
        <v>正常</v>
      </c>
      <c r="T84" s="72">
        <f t="shared" si="16"/>
        <v>0</v>
      </c>
      <c r="U84" s="72"/>
      <c r="V84" s="125">
        <f t="shared" si="17"/>
        <v>0</v>
      </c>
      <c r="W84" s="72"/>
      <c r="X84" s="72"/>
      <c r="Y84" s="72"/>
      <c r="Z84" s="72"/>
      <c r="AA84" s="72"/>
      <c r="AB84" s="72"/>
      <c r="AC84" s="124">
        <f t="shared" si="19"/>
        <v>0</v>
      </c>
      <c r="AD84" s="324">
        <f t="shared" si="70"/>
        <v>0</v>
      </c>
      <c r="AE84" s="305">
        <f t="shared" si="71"/>
        <v>0</v>
      </c>
      <c r="AF84" s="73" t="str">
        <f t="shared" si="72"/>
        <v>正常</v>
      </c>
      <c r="AG84" s="72">
        <f t="shared" si="73"/>
        <v>0</v>
      </c>
      <c r="AH84" s="17">
        <f t="shared" si="74"/>
        <v>0</v>
      </c>
      <c r="AI84" s="49">
        <f t="shared" si="20"/>
        <v>0</v>
      </c>
      <c r="AJ84" s="50">
        <f t="shared" si="75"/>
        <v>0</v>
      </c>
      <c r="AK84" s="326">
        <f t="shared" si="59"/>
        <v>0</v>
      </c>
      <c r="AL84" s="305">
        <f t="shared" si="76"/>
        <v>0</v>
      </c>
      <c r="AM84" s="74" t="str">
        <f t="shared" si="77"/>
        <v>正常</v>
      </c>
      <c r="AN84" s="49"/>
      <c r="AO84" s="124">
        <f t="shared" si="78"/>
        <v>0</v>
      </c>
      <c r="AP84" s="127">
        <f t="shared" si="36"/>
        <v>0</v>
      </c>
      <c r="AQ84" s="137">
        <f t="shared" si="23"/>
        <v>0</v>
      </c>
      <c r="AR84" s="75" t="str">
        <f t="shared" si="37"/>
        <v>正常</v>
      </c>
    </row>
    <row r="85" spans="1:44" ht="33.75">
      <c r="A85" s="765" t="str">
        <f>目录及填表说明!$D$3</f>
        <v>请填XX地区</v>
      </c>
      <c r="B85" s="765" t="str">
        <f>目录及填表说明!$D$4</f>
        <v>请填XX项目</v>
      </c>
      <c r="C85" s="21">
        <v>2021102</v>
      </c>
      <c r="D85" s="68" t="s">
        <v>189</v>
      </c>
      <c r="E85" s="72"/>
      <c r="F85" s="72"/>
      <c r="G85" s="72"/>
      <c r="H85" s="72"/>
      <c r="I85" s="125">
        <f t="shared" si="25"/>
        <v>0</v>
      </c>
      <c r="J85" s="72"/>
      <c r="K85" s="72"/>
      <c r="L85" s="72"/>
      <c r="M85" s="72"/>
      <c r="N85" s="72"/>
      <c r="O85" s="72"/>
      <c r="P85" s="124">
        <f t="shared" si="15"/>
        <v>0</v>
      </c>
      <c r="Q85" s="324">
        <f t="shared" si="65"/>
        <v>0</v>
      </c>
      <c r="R85" s="305">
        <f t="shared" si="66"/>
        <v>0</v>
      </c>
      <c r="S85" s="73" t="str">
        <f t="shared" si="67"/>
        <v>正常</v>
      </c>
      <c r="T85" s="72">
        <f t="shared" si="16"/>
        <v>0</v>
      </c>
      <c r="U85" s="72"/>
      <c r="V85" s="125">
        <f t="shared" si="17"/>
        <v>0</v>
      </c>
      <c r="W85" s="72"/>
      <c r="X85" s="72"/>
      <c r="Y85" s="72"/>
      <c r="Z85" s="72"/>
      <c r="AA85" s="72"/>
      <c r="AB85" s="72"/>
      <c r="AC85" s="124">
        <f t="shared" si="19"/>
        <v>0</v>
      </c>
      <c r="AD85" s="324">
        <f t="shared" si="70"/>
        <v>0</v>
      </c>
      <c r="AE85" s="305">
        <f t="shared" si="71"/>
        <v>0</v>
      </c>
      <c r="AF85" s="73" t="str">
        <f t="shared" si="72"/>
        <v>正常</v>
      </c>
      <c r="AG85" s="72">
        <f t="shared" si="73"/>
        <v>0</v>
      </c>
      <c r="AH85" s="17">
        <f t="shared" si="74"/>
        <v>0</v>
      </c>
      <c r="AI85" s="49">
        <f t="shared" si="20"/>
        <v>0</v>
      </c>
      <c r="AJ85" s="50">
        <f t="shared" si="75"/>
        <v>0</v>
      </c>
      <c r="AK85" s="326">
        <f t="shared" si="59"/>
        <v>0</v>
      </c>
      <c r="AL85" s="305">
        <f t="shared" si="76"/>
        <v>0</v>
      </c>
      <c r="AM85" s="74" t="str">
        <f t="shared" si="77"/>
        <v>正常</v>
      </c>
      <c r="AN85" s="49"/>
      <c r="AO85" s="124">
        <f t="shared" si="78"/>
        <v>0</v>
      </c>
      <c r="AP85" s="127">
        <f t="shared" si="36"/>
        <v>0</v>
      </c>
      <c r="AQ85" s="137">
        <f t="shared" si="23"/>
        <v>0</v>
      </c>
      <c r="AR85" s="75" t="str">
        <f t="shared" si="37"/>
        <v>正常</v>
      </c>
    </row>
    <row r="86" spans="1:44" ht="33.75">
      <c r="A86" s="765" t="str">
        <f>目录及填表说明!$D$3</f>
        <v>请填XX地区</v>
      </c>
      <c r="B86" s="765" t="str">
        <f>目录及填表说明!$D$4</f>
        <v>请填XX项目</v>
      </c>
      <c r="C86" s="21">
        <v>2021103</v>
      </c>
      <c r="D86" s="68" t="s">
        <v>190</v>
      </c>
      <c r="E86" s="72"/>
      <c r="F86" s="72"/>
      <c r="G86" s="72"/>
      <c r="H86" s="72"/>
      <c r="I86" s="125">
        <f t="shared" si="25"/>
        <v>0</v>
      </c>
      <c r="J86" s="72"/>
      <c r="K86" s="72"/>
      <c r="L86" s="72"/>
      <c r="M86" s="72"/>
      <c r="N86" s="72"/>
      <c r="O86" s="72"/>
      <c r="P86" s="124">
        <f t="shared" si="15"/>
        <v>0</v>
      </c>
      <c r="Q86" s="324">
        <f t="shared" si="65"/>
        <v>0</v>
      </c>
      <c r="R86" s="305">
        <f t="shared" si="66"/>
        <v>0</v>
      </c>
      <c r="S86" s="73" t="str">
        <f t="shared" si="67"/>
        <v>正常</v>
      </c>
      <c r="T86" s="72">
        <f t="shared" si="16"/>
        <v>0</v>
      </c>
      <c r="U86" s="72"/>
      <c r="V86" s="125">
        <f t="shared" si="17"/>
        <v>0</v>
      </c>
      <c r="W86" s="72"/>
      <c r="X86" s="72"/>
      <c r="Y86" s="72"/>
      <c r="Z86" s="72"/>
      <c r="AA86" s="72"/>
      <c r="AB86" s="72"/>
      <c r="AC86" s="124">
        <f t="shared" si="19"/>
        <v>0</v>
      </c>
      <c r="AD86" s="324">
        <f t="shared" si="70"/>
        <v>0</v>
      </c>
      <c r="AE86" s="305">
        <f t="shared" si="71"/>
        <v>0</v>
      </c>
      <c r="AF86" s="73" t="str">
        <f t="shared" si="72"/>
        <v>正常</v>
      </c>
      <c r="AG86" s="72">
        <f t="shared" si="73"/>
        <v>0</v>
      </c>
      <c r="AH86" s="17">
        <f t="shared" si="74"/>
        <v>0</v>
      </c>
      <c r="AI86" s="49">
        <f t="shared" si="20"/>
        <v>0</v>
      </c>
      <c r="AJ86" s="50">
        <f t="shared" si="75"/>
        <v>0</v>
      </c>
      <c r="AK86" s="326">
        <f t="shared" si="59"/>
        <v>0</v>
      </c>
      <c r="AL86" s="305">
        <f t="shared" si="76"/>
        <v>0</v>
      </c>
      <c r="AM86" s="74" t="str">
        <f t="shared" si="77"/>
        <v>正常</v>
      </c>
      <c r="AN86" s="49"/>
      <c r="AO86" s="124">
        <f t="shared" si="78"/>
        <v>0</v>
      </c>
      <c r="AP86" s="127">
        <f t="shared" si="36"/>
        <v>0</v>
      </c>
      <c r="AQ86" s="137">
        <f t="shared" si="23"/>
        <v>0</v>
      </c>
      <c r="AR86" s="75" t="str">
        <f t="shared" si="37"/>
        <v>正常</v>
      </c>
    </row>
    <row r="87" spans="1:44" ht="33.75">
      <c r="A87" s="765" t="str">
        <f>目录及填表说明!$D$3</f>
        <v>请填XX地区</v>
      </c>
      <c r="B87" s="765" t="str">
        <f>目录及填表说明!$D$4</f>
        <v>请填XX项目</v>
      </c>
      <c r="C87" s="21">
        <v>2021106</v>
      </c>
      <c r="D87" s="68" t="s">
        <v>191</v>
      </c>
      <c r="E87" s="72"/>
      <c r="F87" s="72"/>
      <c r="G87" s="72"/>
      <c r="H87" s="72"/>
      <c r="I87" s="125">
        <f t="shared" si="25"/>
        <v>0</v>
      </c>
      <c r="J87" s="72"/>
      <c r="K87" s="72"/>
      <c r="L87" s="72"/>
      <c r="M87" s="72"/>
      <c r="N87" s="72"/>
      <c r="O87" s="72"/>
      <c r="P87" s="124">
        <f t="shared" si="15"/>
        <v>0</v>
      </c>
      <c r="Q87" s="324">
        <f t="shared" si="65"/>
        <v>0</v>
      </c>
      <c r="R87" s="305">
        <f t="shared" si="66"/>
        <v>0</v>
      </c>
      <c r="S87" s="73" t="str">
        <f t="shared" si="67"/>
        <v>正常</v>
      </c>
      <c r="T87" s="72">
        <f t="shared" si="16"/>
        <v>0</v>
      </c>
      <c r="U87" s="72"/>
      <c r="V87" s="125">
        <f t="shared" si="17"/>
        <v>0</v>
      </c>
      <c r="W87" s="72"/>
      <c r="X87" s="72"/>
      <c r="Y87" s="72"/>
      <c r="Z87" s="72"/>
      <c r="AA87" s="72"/>
      <c r="AB87" s="72"/>
      <c r="AC87" s="124">
        <f t="shared" si="19"/>
        <v>0</v>
      </c>
      <c r="AD87" s="324">
        <f t="shared" si="70"/>
        <v>0</v>
      </c>
      <c r="AE87" s="305">
        <f t="shared" si="71"/>
        <v>0</v>
      </c>
      <c r="AF87" s="73" t="str">
        <f t="shared" si="72"/>
        <v>正常</v>
      </c>
      <c r="AG87" s="72">
        <f t="shared" si="73"/>
        <v>0</v>
      </c>
      <c r="AH87" s="17">
        <f t="shared" si="74"/>
        <v>0</v>
      </c>
      <c r="AI87" s="49">
        <f t="shared" si="20"/>
        <v>0</v>
      </c>
      <c r="AJ87" s="50">
        <f t="shared" si="75"/>
        <v>0</v>
      </c>
      <c r="AK87" s="326">
        <f t="shared" si="59"/>
        <v>0</v>
      </c>
      <c r="AL87" s="305">
        <f t="shared" si="76"/>
        <v>0</v>
      </c>
      <c r="AM87" s="74" t="str">
        <f t="shared" si="77"/>
        <v>正常</v>
      </c>
      <c r="AN87" s="49"/>
      <c r="AO87" s="124">
        <f t="shared" si="78"/>
        <v>0</v>
      </c>
      <c r="AP87" s="127">
        <f t="shared" si="36"/>
        <v>0</v>
      </c>
      <c r="AQ87" s="137">
        <f t="shared" si="23"/>
        <v>0</v>
      </c>
      <c r="AR87" s="75" t="str">
        <f t="shared" si="37"/>
        <v>正常</v>
      </c>
    </row>
    <row r="88" spans="1:44" ht="33.75">
      <c r="A88" s="765" t="str">
        <f>目录及填表说明!$D$3</f>
        <v>请填XX地区</v>
      </c>
      <c r="B88" s="765" t="str">
        <f>目录及填表说明!$D$4</f>
        <v>请填XX项目</v>
      </c>
      <c r="C88" s="21">
        <v>203</v>
      </c>
      <c r="D88" s="68" t="s">
        <v>192</v>
      </c>
      <c r="E88" s="5">
        <f>SUM(E89:E103)</f>
        <v>0</v>
      </c>
      <c r="F88" s="5">
        <f>SUM(F89:F103)</f>
        <v>0</v>
      </c>
      <c r="G88" s="5">
        <f>SUM(G89:G103)</f>
        <v>0</v>
      </c>
      <c r="H88" s="5">
        <f>SUM(H89:H103)</f>
        <v>0</v>
      </c>
      <c r="I88" s="134">
        <f t="shared" si="25"/>
        <v>0</v>
      </c>
      <c r="J88" s="5">
        <f>SUM(J89:J103)</f>
        <v>0</v>
      </c>
      <c r="K88" s="5">
        <f t="shared" ref="K88:O88" si="86">SUM(K89:K103)</f>
        <v>0</v>
      </c>
      <c r="L88" s="5">
        <f t="shared" si="86"/>
        <v>0</v>
      </c>
      <c r="M88" s="5">
        <f t="shared" si="86"/>
        <v>0</v>
      </c>
      <c r="N88" s="5">
        <f t="shared" si="86"/>
        <v>0</v>
      </c>
      <c r="O88" s="5">
        <f t="shared" si="86"/>
        <v>0</v>
      </c>
      <c r="P88" s="131">
        <f t="shared" si="15"/>
        <v>0</v>
      </c>
      <c r="Q88" s="324">
        <f t="shared" si="65"/>
        <v>0</v>
      </c>
      <c r="R88" s="305">
        <f t="shared" si="66"/>
        <v>0</v>
      </c>
      <c r="S88" s="73" t="str">
        <f t="shared" si="67"/>
        <v>正常</v>
      </c>
      <c r="T88" s="5">
        <f t="shared" si="16"/>
        <v>0</v>
      </c>
      <c r="U88" s="5">
        <f>SUM(U89:U103)</f>
        <v>0</v>
      </c>
      <c r="V88" s="134">
        <f t="shared" si="17"/>
        <v>0</v>
      </c>
      <c r="W88" s="5">
        <f>SUM(W89:W103)</f>
        <v>0</v>
      </c>
      <c r="X88" s="5">
        <f t="shared" ref="X88:AB88" si="87">SUM(X89:X103)</f>
        <v>0</v>
      </c>
      <c r="Y88" s="5">
        <f t="shared" si="87"/>
        <v>0</v>
      </c>
      <c r="Z88" s="5">
        <f t="shared" si="87"/>
        <v>0</v>
      </c>
      <c r="AA88" s="5">
        <f t="shared" si="87"/>
        <v>0</v>
      </c>
      <c r="AB88" s="5">
        <f t="shared" si="87"/>
        <v>0</v>
      </c>
      <c r="AC88" s="124">
        <f t="shared" si="19"/>
        <v>0</v>
      </c>
      <c r="AD88" s="324">
        <f t="shared" si="70"/>
        <v>0</v>
      </c>
      <c r="AE88" s="305">
        <f t="shared" si="71"/>
        <v>0</v>
      </c>
      <c r="AF88" s="73" t="str">
        <f t="shared" si="72"/>
        <v>正常</v>
      </c>
      <c r="AG88" s="72">
        <f t="shared" si="73"/>
        <v>0</v>
      </c>
      <c r="AH88" s="17">
        <f t="shared" si="74"/>
        <v>0</v>
      </c>
      <c r="AI88" s="49">
        <f t="shared" si="20"/>
        <v>0</v>
      </c>
      <c r="AJ88" s="50">
        <f t="shared" si="75"/>
        <v>0</v>
      </c>
      <c r="AK88" s="326">
        <f t="shared" si="59"/>
        <v>0</v>
      </c>
      <c r="AL88" s="305">
        <f t="shared" si="76"/>
        <v>0</v>
      </c>
      <c r="AM88" s="74" t="str">
        <f t="shared" si="77"/>
        <v>正常</v>
      </c>
      <c r="AN88" s="49"/>
      <c r="AO88" s="124">
        <f t="shared" si="78"/>
        <v>0</v>
      </c>
      <c r="AP88" s="127">
        <f t="shared" si="36"/>
        <v>0</v>
      </c>
      <c r="AQ88" s="137">
        <f t="shared" si="23"/>
        <v>0</v>
      </c>
      <c r="AR88" s="75" t="str">
        <f t="shared" si="37"/>
        <v>正常</v>
      </c>
    </row>
    <row r="89" spans="1:44" ht="33.75">
      <c r="A89" s="765" t="str">
        <f>目录及填表说明!$D$3</f>
        <v>请填XX地区</v>
      </c>
      <c r="B89" s="765" t="str">
        <f>目录及填表说明!$D$4</f>
        <v>请填XX项目</v>
      </c>
      <c r="C89" s="21">
        <v>20301</v>
      </c>
      <c r="D89" s="68" t="s">
        <v>193</v>
      </c>
      <c r="E89" s="72"/>
      <c r="F89" s="72"/>
      <c r="G89" s="72"/>
      <c r="H89" s="72"/>
      <c r="I89" s="125">
        <f t="shared" si="25"/>
        <v>0</v>
      </c>
      <c r="J89" s="72"/>
      <c r="K89" s="72"/>
      <c r="L89" s="72"/>
      <c r="M89" s="72"/>
      <c r="N89" s="72"/>
      <c r="O89" s="72"/>
      <c r="P89" s="124">
        <f t="shared" si="15"/>
        <v>0</v>
      </c>
      <c r="Q89" s="324">
        <f t="shared" si="65"/>
        <v>0</v>
      </c>
      <c r="R89" s="305">
        <f t="shared" si="66"/>
        <v>0</v>
      </c>
      <c r="S89" s="73" t="str">
        <f t="shared" si="67"/>
        <v>正常</v>
      </c>
      <c r="T89" s="72">
        <f t="shared" si="16"/>
        <v>0</v>
      </c>
      <c r="U89" s="72"/>
      <c r="V89" s="125">
        <f t="shared" si="17"/>
        <v>0</v>
      </c>
      <c r="W89" s="72"/>
      <c r="X89" s="72"/>
      <c r="Y89" s="72"/>
      <c r="Z89" s="72"/>
      <c r="AA89" s="72"/>
      <c r="AB89" s="72"/>
      <c r="AC89" s="124">
        <f t="shared" si="19"/>
        <v>0</v>
      </c>
      <c r="AD89" s="324">
        <f t="shared" si="70"/>
        <v>0</v>
      </c>
      <c r="AE89" s="305">
        <f t="shared" si="71"/>
        <v>0</v>
      </c>
      <c r="AF89" s="73" t="str">
        <f t="shared" si="72"/>
        <v>正常</v>
      </c>
      <c r="AG89" s="72">
        <f t="shared" si="73"/>
        <v>0</v>
      </c>
      <c r="AH89" s="17">
        <f t="shared" si="74"/>
        <v>0</v>
      </c>
      <c r="AI89" s="49">
        <f t="shared" si="20"/>
        <v>0</v>
      </c>
      <c r="AJ89" s="50">
        <f t="shared" si="75"/>
        <v>0</v>
      </c>
      <c r="AK89" s="326">
        <f t="shared" si="59"/>
        <v>0</v>
      </c>
      <c r="AL89" s="305">
        <f t="shared" si="76"/>
        <v>0</v>
      </c>
      <c r="AM89" s="74" t="str">
        <f t="shared" si="77"/>
        <v>正常</v>
      </c>
      <c r="AN89" s="49"/>
      <c r="AO89" s="124">
        <f t="shared" si="78"/>
        <v>0</v>
      </c>
      <c r="AP89" s="127">
        <f t="shared" si="36"/>
        <v>0</v>
      </c>
      <c r="AQ89" s="137">
        <f t="shared" si="23"/>
        <v>0</v>
      </c>
      <c r="AR89" s="75" t="str">
        <f t="shared" si="37"/>
        <v>正常</v>
      </c>
    </row>
    <row r="90" spans="1:44" ht="33.75">
      <c r="A90" s="765" t="str">
        <f>目录及填表说明!$D$3</f>
        <v>请填XX地区</v>
      </c>
      <c r="B90" s="765" t="str">
        <f>目录及填表说明!$D$4</f>
        <v>请填XX项目</v>
      </c>
      <c r="C90" s="21">
        <v>20302</v>
      </c>
      <c r="D90" s="68" t="s">
        <v>194</v>
      </c>
      <c r="E90" s="72"/>
      <c r="F90" s="72"/>
      <c r="G90" s="72"/>
      <c r="H90" s="72"/>
      <c r="I90" s="125">
        <f t="shared" si="25"/>
        <v>0</v>
      </c>
      <c r="J90" s="72"/>
      <c r="K90" s="72"/>
      <c r="L90" s="72"/>
      <c r="M90" s="72"/>
      <c r="N90" s="72"/>
      <c r="O90" s="72"/>
      <c r="P90" s="124">
        <f t="shared" si="15"/>
        <v>0</v>
      </c>
      <c r="Q90" s="324">
        <f t="shared" si="65"/>
        <v>0</v>
      </c>
      <c r="R90" s="305">
        <f t="shared" si="66"/>
        <v>0</v>
      </c>
      <c r="S90" s="73" t="str">
        <f t="shared" si="67"/>
        <v>正常</v>
      </c>
      <c r="T90" s="72">
        <f t="shared" si="16"/>
        <v>0</v>
      </c>
      <c r="U90" s="72"/>
      <c r="V90" s="125">
        <f t="shared" si="17"/>
        <v>0</v>
      </c>
      <c r="W90" s="72"/>
      <c r="X90" s="72"/>
      <c r="Y90" s="72"/>
      <c r="Z90" s="72"/>
      <c r="AA90" s="72"/>
      <c r="AB90" s="72"/>
      <c r="AC90" s="124">
        <f t="shared" si="19"/>
        <v>0</v>
      </c>
      <c r="AD90" s="324">
        <f t="shared" si="70"/>
        <v>0</v>
      </c>
      <c r="AE90" s="305">
        <f t="shared" si="71"/>
        <v>0</v>
      </c>
      <c r="AF90" s="73" t="str">
        <f t="shared" si="72"/>
        <v>正常</v>
      </c>
      <c r="AG90" s="72">
        <f t="shared" si="73"/>
        <v>0</v>
      </c>
      <c r="AH90" s="17">
        <f t="shared" si="74"/>
        <v>0</v>
      </c>
      <c r="AI90" s="49">
        <f t="shared" si="20"/>
        <v>0</v>
      </c>
      <c r="AJ90" s="50">
        <f t="shared" si="75"/>
        <v>0</v>
      </c>
      <c r="AK90" s="326">
        <f t="shared" si="59"/>
        <v>0</v>
      </c>
      <c r="AL90" s="305">
        <f t="shared" si="76"/>
        <v>0</v>
      </c>
      <c r="AM90" s="74" t="str">
        <f t="shared" si="77"/>
        <v>正常</v>
      </c>
      <c r="AN90" s="49"/>
      <c r="AO90" s="124">
        <f t="shared" si="78"/>
        <v>0</v>
      </c>
      <c r="AP90" s="127">
        <f t="shared" si="36"/>
        <v>0</v>
      </c>
      <c r="AQ90" s="137">
        <f t="shared" si="23"/>
        <v>0</v>
      </c>
      <c r="AR90" s="75" t="str">
        <f t="shared" si="37"/>
        <v>正常</v>
      </c>
    </row>
    <row r="91" spans="1:44" ht="33.75">
      <c r="A91" s="765" t="str">
        <f>目录及填表说明!$D$3</f>
        <v>请填XX地区</v>
      </c>
      <c r="B91" s="765" t="str">
        <f>目录及填表说明!$D$4</f>
        <v>请填XX项目</v>
      </c>
      <c r="C91" s="21">
        <v>20303</v>
      </c>
      <c r="D91" s="68" t="s">
        <v>195</v>
      </c>
      <c r="E91" s="72"/>
      <c r="F91" s="72"/>
      <c r="G91" s="72"/>
      <c r="H91" s="72"/>
      <c r="I91" s="125">
        <f t="shared" si="25"/>
        <v>0</v>
      </c>
      <c r="J91" s="72"/>
      <c r="K91" s="72"/>
      <c r="L91" s="72"/>
      <c r="M91" s="72"/>
      <c r="N91" s="72"/>
      <c r="O91" s="72"/>
      <c r="P91" s="124">
        <f t="shared" si="15"/>
        <v>0</v>
      </c>
      <c r="Q91" s="324">
        <f t="shared" si="65"/>
        <v>0</v>
      </c>
      <c r="R91" s="305">
        <f t="shared" si="66"/>
        <v>0</v>
      </c>
      <c r="S91" s="73" t="str">
        <f t="shared" si="67"/>
        <v>正常</v>
      </c>
      <c r="T91" s="72">
        <f t="shared" si="16"/>
        <v>0</v>
      </c>
      <c r="U91" s="72"/>
      <c r="V91" s="125">
        <f t="shared" si="17"/>
        <v>0</v>
      </c>
      <c r="W91" s="72"/>
      <c r="X91" s="72"/>
      <c r="Y91" s="72"/>
      <c r="Z91" s="72"/>
      <c r="AA91" s="72"/>
      <c r="AB91" s="72"/>
      <c r="AC91" s="124">
        <f t="shared" si="19"/>
        <v>0</v>
      </c>
      <c r="AD91" s="324">
        <f t="shared" si="70"/>
        <v>0</v>
      </c>
      <c r="AE91" s="305">
        <f t="shared" si="71"/>
        <v>0</v>
      </c>
      <c r="AF91" s="73" t="str">
        <f t="shared" si="72"/>
        <v>正常</v>
      </c>
      <c r="AG91" s="72">
        <f t="shared" si="73"/>
        <v>0</v>
      </c>
      <c r="AH91" s="17">
        <f t="shared" si="74"/>
        <v>0</v>
      </c>
      <c r="AI91" s="49">
        <f t="shared" si="20"/>
        <v>0</v>
      </c>
      <c r="AJ91" s="50">
        <f t="shared" si="75"/>
        <v>0</v>
      </c>
      <c r="AK91" s="326">
        <f t="shared" si="59"/>
        <v>0</v>
      </c>
      <c r="AL91" s="305">
        <f t="shared" si="76"/>
        <v>0</v>
      </c>
      <c r="AM91" s="74" t="str">
        <f t="shared" si="77"/>
        <v>正常</v>
      </c>
      <c r="AN91" s="49"/>
      <c r="AO91" s="124">
        <f t="shared" si="78"/>
        <v>0</v>
      </c>
      <c r="AP91" s="127">
        <f t="shared" si="36"/>
        <v>0</v>
      </c>
      <c r="AQ91" s="137">
        <f t="shared" si="23"/>
        <v>0</v>
      </c>
      <c r="AR91" s="75" t="str">
        <f t="shared" si="37"/>
        <v>正常</v>
      </c>
    </row>
    <row r="92" spans="1:44" ht="33.75">
      <c r="A92" s="765" t="str">
        <f>目录及填表说明!$D$3</f>
        <v>请填XX地区</v>
      </c>
      <c r="B92" s="765" t="str">
        <f>目录及填表说明!$D$4</f>
        <v>请填XX项目</v>
      </c>
      <c r="C92" s="21">
        <v>20304</v>
      </c>
      <c r="D92" s="68" t="s">
        <v>196</v>
      </c>
      <c r="E92" s="72"/>
      <c r="F92" s="72"/>
      <c r="G92" s="72"/>
      <c r="H92" s="72"/>
      <c r="I92" s="125">
        <f t="shared" si="25"/>
        <v>0</v>
      </c>
      <c r="J92" s="72"/>
      <c r="K92" s="72"/>
      <c r="L92" s="72"/>
      <c r="M92" s="72"/>
      <c r="N92" s="72"/>
      <c r="O92" s="72"/>
      <c r="P92" s="124">
        <f t="shared" si="15"/>
        <v>0</v>
      </c>
      <c r="Q92" s="324">
        <f t="shared" si="65"/>
        <v>0</v>
      </c>
      <c r="R92" s="305">
        <f t="shared" si="66"/>
        <v>0</v>
      </c>
      <c r="S92" s="73" t="str">
        <f t="shared" si="67"/>
        <v>正常</v>
      </c>
      <c r="T92" s="72">
        <f t="shared" si="16"/>
        <v>0</v>
      </c>
      <c r="U92" s="72"/>
      <c r="V92" s="125">
        <f t="shared" si="17"/>
        <v>0</v>
      </c>
      <c r="W92" s="72"/>
      <c r="X92" s="72"/>
      <c r="Y92" s="72"/>
      <c r="Z92" s="72"/>
      <c r="AA92" s="72"/>
      <c r="AB92" s="72"/>
      <c r="AC92" s="124">
        <f t="shared" si="19"/>
        <v>0</v>
      </c>
      <c r="AD92" s="324">
        <f t="shared" si="70"/>
        <v>0</v>
      </c>
      <c r="AE92" s="305">
        <f t="shared" si="71"/>
        <v>0</v>
      </c>
      <c r="AF92" s="73" t="str">
        <f t="shared" si="72"/>
        <v>正常</v>
      </c>
      <c r="AG92" s="72">
        <f t="shared" si="73"/>
        <v>0</v>
      </c>
      <c r="AH92" s="17">
        <f t="shared" si="74"/>
        <v>0</v>
      </c>
      <c r="AI92" s="49">
        <f t="shared" si="20"/>
        <v>0</v>
      </c>
      <c r="AJ92" s="50">
        <f t="shared" si="75"/>
        <v>0</v>
      </c>
      <c r="AK92" s="326">
        <f t="shared" si="59"/>
        <v>0</v>
      </c>
      <c r="AL92" s="305">
        <f t="shared" si="76"/>
        <v>0</v>
      </c>
      <c r="AM92" s="74" t="str">
        <f t="shared" si="77"/>
        <v>正常</v>
      </c>
      <c r="AN92" s="49"/>
      <c r="AO92" s="124">
        <f t="shared" si="78"/>
        <v>0</v>
      </c>
      <c r="AP92" s="127">
        <f t="shared" si="36"/>
        <v>0</v>
      </c>
      <c r="AQ92" s="137">
        <f t="shared" si="23"/>
        <v>0</v>
      </c>
      <c r="AR92" s="75" t="str">
        <f t="shared" si="37"/>
        <v>正常</v>
      </c>
    </row>
    <row r="93" spans="1:44" ht="33.75">
      <c r="A93" s="765" t="str">
        <f>目录及填表说明!$D$3</f>
        <v>请填XX地区</v>
      </c>
      <c r="B93" s="765" t="str">
        <f>目录及填表说明!$D$4</f>
        <v>请填XX项目</v>
      </c>
      <c r="C93" s="21">
        <v>20305</v>
      </c>
      <c r="D93" s="68" t="s">
        <v>197</v>
      </c>
      <c r="E93" s="72"/>
      <c r="F93" s="72"/>
      <c r="G93" s="72"/>
      <c r="H93" s="72"/>
      <c r="I93" s="125">
        <f t="shared" si="25"/>
        <v>0</v>
      </c>
      <c r="J93" s="72"/>
      <c r="K93" s="72"/>
      <c r="L93" s="72"/>
      <c r="M93" s="72"/>
      <c r="N93" s="72"/>
      <c r="O93" s="72"/>
      <c r="P93" s="124">
        <f t="shared" si="15"/>
        <v>0</v>
      </c>
      <c r="Q93" s="324">
        <f t="shared" si="65"/>
        <v>0</v>
      </c>
      <c r="R93" s="305">
        <f t="shared" si="66"/>
        <v>0</v>
      </c>
      <c r="S93" s="73" t="str">
        <f t="shared" si="67"/>
        <v>正常</v>
      </c>
      <c r="T93" s="72">
        <f t="shared" si="16"/>
        <v>0</v>
      </c>
      <c r="U93" s="72"/>
      <c r="V93" s="125">
        <f t="shared" si="17"/>
        <v>0</v>
      </c>
      <c r="W93" s="72"/>
      <c r="X93" s="72"/>
      <c r="Y93" s="72"/>
      <c r="Z93" s="72"/>
      <c r="AA93" s="72"/>
      <c r="AB93" s="72"/>
      <c r="AC93" s="124">
        <f t="shared" si="19"/>
        <v>0</v>
      </c>
      <c r="AD93" s="324">
        <f t="shared" si="70"/>
        <v>0</v>
      </c>
      <c r="AE93" s="305">
        <f t="shared" si="71"/>
        <v>0</v>
      </c>
      <c r="AF93" s="73" t="str">
        <f t="shared" si="72"/>
        <v>正常</v>
      </c>
      <c r="AG93" s="72">
        <f t="shared" si="73"/>
        <v>0</v>
      </c>
      <c r="AH93" s="17">
        <f t="shared" si="74"/>
        <v>0</v>
      </c>
      <c r="AI93" s="49">
        <f t="shared" si="20"/>
        <v>0</v>
      </c>
      <c r="AJ93" s="50">
        <f t="shared" si="75"/>
        <v>0</v>
      </c>
      <c r="AK93" s="326">
        <f t="shared" si="59"/>
        <v>0</v>
      </c>
      <c r="AL93" s="305">
        <f t="shared" si="76"/>
        <v>0</v>
      </c>
      <c r="AM93" s="74" t="str">
        <f t="shared" si="77"/>
        <v>正常</v>
      </c>
      <c r="AN93" s="49"/>
      <c r="AO93" s="124">
        <f t="shared" si="78"/>
        <v>0</v>
      </c>
      <c r="AP93" s="127">
        <f t="shared" si="36"/>
        <v>0</v>
      </c>
      <c r="AQ93" s="137">
        <f t="shared" si="23"/>
        <v>0</v>
      </c>
      <c r="AR93" s="75" t="str">
        <f t="shared" si="37"/>
        <v>正常</v>
      </c>
    </row>
    <row r="94" spans="1:44" ht="33.75">
      <c r="A94" s="765" t="str">
        <f>目录及填表说明!$D$3</f>
        <v>请填XX地区</v>
      </c>
      <c r="B94" s="765" t="str">
        <f>目录及填表说明!$D$4</f>
        <v>请填XX项目</v>
      </c>
      <c r="C94" s="21">
        <v>20306</v>
      </c>
      <c r="D94" s="68" t="s">
        <v>198</v>
      </c>
      <c r="E94" s="72"/>
      <c r="F94" s="72"/>
      <c r="G94" s="72"/>
      <c r="H94" s="72"/>
      <c r="I94" s="125">
        <f t="shared" si="25"/>
        <v>0</v>
      </c>
      <c r="J94" s="72"/>
      <c r="K94" s="72"/>
      <c r="L94" s="72"/>
      <c r="M94" s="72"/>
      <c r="N94" s="72"/>
      <c r="O94" s="72"/>
      <c r="P94" s="124">
        <f t="shared" si="15"/>
        <v>0</v>
      </c>
      <c r="Q94" s="324">
        <f t="shared" si="65"/>
        <v>0</v>
      </c>
      <c r="R94" s="305">
        <f t="shared" si="66"/>
        <v>0</v>
      </c>
      <c r="S94" s="73" t="str">
        <f t="shared" si="67"/>
        <v>正常</v>
      </c>
      <c r="T94" s="72">
        <f t="shared" si="16"/>
        <v>0</v>
      </c>
      <c r="U94" s="72"/>
      <c r="V94" s="125">
        <f t="shared" si="17"/>
        <v>0</v>
      </c>
      <c r="W94" s="72"/>
      <c r="X94" s="72"/>
      <c r="Y94" s="72"/>
      <c r="Z94" s="72"/>
      <c r="AA94" s="72"/>
      <c r="AB94" s="72"/>
      <c r="AC94" s="124">
        <f t="shared" si="19"/>
        <v>0</v>
      </c>
      <c r="AD94" s="324">
        <f t="shared" si="70"/>
        <v>0</v>
      </c>
      <c r="AE94" s="305">
        <f t="shared" si="71"/>
        <v>0</v>
      </c>
      <c r="AF94" s="73" t="str">
        <f t="shared" si="72"/>
        <v>正常</v>
      </c>
      <c r="AG94" s="72">
        <f t="shared" si="73"/>
        <v>0</v>
      </c>
      <c r="AH94" s="17">
        <f t="shared" si="74"/>
        <v>0</v>
      </c>
      <c r="AI94" s="49">
        <f t="shared" si="20"/>
        <v>0</v>
      </c>
      <c r="AJ94" s="50">
        <f t="shared" si="75"/>
        <v>0</v>
      </c>
      <c r="AK94" s="326">
        <f t="shared" ref="AK94:AK115" si="88">IF(AI94=0,IF(AJ94&gt;0,100%,IF(AJ94&lt;0,-100%,0)),IF(AI94&lt;0,IF(AJ94&gt;0,100%,-AJ94/AI94),AJ94/AI94))</f>
        <v>0</v>
      </c>
      <c r="AL94" s="305">
        <f t="shared" si="76"/>
        <v>0</v>
      </c>
      <c r="AM94" s="74" t="str">
        <f t="shared" si="77"/>
        <v>正常</v>
      </c>
      <c r="AN94" s="49"/>
      <c r="AO94" s="124">
        <f t="shared" si="78"/>
        <v>0</v>
      </c>
      <c r="AP94" s="127">
        <f t="shared" si="36"/>
        <v>0</v>
      </c>
      <c r="AQ94" s="137">
        <f t="shared" si="23"/>
        <v>0</v>
      </c>
      <c r="AR94" s="75" t="str">
        <f t="shared" si="37"/>
        <v>正常</v>
      </c>
    </row>
    <row r="95" spans="1:44" ht="33.75">
      <c r="A95" s="765" t="str">
        <f>目录及填表说明!$D$3</f>
        <v>请填XX地区</v>
      </c>
      <c r="B95" s="765" t="str">
        <f>目录及填表说明!$D$4</f>
        <v>请填XX项目</v>
      </c>
      <c r="C95" s="21">
        <v>20307</v>
      </c>
      <c r="D95" s="68" t="s">
        <v>199</v>
      </c>
      <c r="E95" s="72"/>
      <c r="F95" s="72"/>
      <c r="G95" s="72"/>
      <c r="H95" s="72"/>
      <c r="I95" s="125">
        <f t="shared" si="25"/>
        <v>0</v>
      </c>
      <c r="J95" s="72"/>
      <c r="K95" s="72"/>
      <c r="L95" s="72"/>
      <c r="M95" s="72"/>
      <c r="N95" s="72"/>
      <c r="O95" s="72"/>
      <c r="P95" s="124">
        <f t="shared" si="15"/>
        <v>0</v>
      </c>
      <c r="Q95" s="324">
        <f t="shared" si="65"/>
        <v>0</v>
      </c>
      <c r="R95" s="305">
        <f t="shared" si="66"/>
        <v>0</v>
      </c>
      <c r="S95" s="73" t="str">
        <f t="shared" si="67"/>
        <v>正常</v>
      </c>
      <c r="T95" s="72">
        <f t="shared" si="16"/>
        <v>0</v>
      </c>
      <c r="U95" s="72"/>
      <c r="V95" s="125">
        <f t="shared" si="17"/>
        <v>0</v>
      </c>
      <c r="W95" s="72"/>
      <c r="X95" s="72"/>
      <c r="Y95" s="72"/>
      <c r="Z95" s="72"/>
      <c r="AA95" s="72"/>
      <c r="AB95" s="72"/>
      <c r="AC95" s="124">
        <f t="shared" si="19"/>
        <v>0</v>
      </c>
      <c r="AD95" s="324">
        <f t="shared" si="70"/>
        <v>0</v>
      </c>
      <c r="AE95" s="305">
        <f t="shared" si="71"/>
        <v>0</v>
      </c>
      <c r="AF95" s="73" t="str">
        <f t="shared" si="72"/>
        <v>正常</v>
      </c>
      <c r="AG95" s="72">
        <f t="shared" si="73"/>
        <v>0</v>
      </c>
      <c r="AH95" s="17">
        <f t="shared" si="74"/>
        <v>0</v>
      </c>
      <c r="AI95" s="49">
        <f t="shared" si="20"/>
        <v>0</v>
      </c>
      <c r="AJ95" s="50">
        <f t="shared" si="75"/>
        <v>0</v>
      </c>
      <c r="AK95" s="326">
        <f t="shared" si="88"/>
        <v>0</v>
      </c>
      <c r="AL95" s="305">
        <f t="shared" si="76"/>
        <v>0</v>
      </c>
      <c r="AM95" s="74" t="str">
        <f t="shared" si="77"/>
        <v>正常</v>
      </c>
      <c r="AN95" s="49"/>
      <c r="AO95" s="124">
        <f t="shared" si="78"/>
        <v>0</v>
      </c>
      <c r="AP95" s="127">
        <f t="shared" si="36"/>
        <v>0</v>
      </c>
      <c r="AQ95" s="137">
        <f t="shared" si="23"/>
        <v>0</v>
      </c>
      <c r="AR95" s="75" t="str">
        <f t="shared" si="37"/>
        <v>正常</v>
      </c>
    </row>
    <row r="96" spans="1:44" ht="33.75">
      <c r="A96" s="765" t="str">
        <f>目录及填表说明!$D$3</f>
        <v>请填XX地区</v>
      </c>
      <c r="B96" s="765" t="str">
        <f>目录及填表说明!$D$4</f>
        <v>请填XX项目</v>
      </c>
      <c r="C96" s="21">
        <v>20308</v>
      </c>
      <c r="D96" s="68" t="s">
        <v>200</v>
      </c>
      <c r="E96" s="72"/>
      <c r="F96" s="72"/>
      <c r="G96" s="72"/>
      <c r="H96" s="72"/>
      <c r="I96" s="125">
        <f t="shared" si="25"/>
        <v>0</v>
      </c>
      <c r="J96" s="72"/>
      <c r="K96" s="72"/>
      <c r="L96" s="72"/>
      <c r="M96" s="72"/>
      <c r="N96" s="72"/>
      <c r="O96" s="72"/>
      <c r="P96" s="124">
        <f t="shared" si="15"/>
        <v>0</v>
      </c>
      <c r="Q96" s="324">
        <f t="shared" si="65"/>
        <v>0</v>
      </c>
      <c r="R96" s="305">
        <f t="shared" si="66"/>
        <v>0</v>
      </c>
      <c r="S96" s="73" t="str">
        <f t="shared" si="67"/>
        <v>正常</v>
      </c>
      <c r="T96" s="72">
        <f t="shared" si="16"/>
        <v>0</v>
      </c>
      <c r="U96" s="72"/>
      <c r="V96" s="125">
        <f t="shared" si="17"/>
        <v>0</v>
      </c>
      <c r="W96" s="72"/>
      <c r="X96" s="72"/>
      <c r="Y96" s="72"/>
      <c r="Z96" s="72"/>
      <c r="AA96" s="72"/>
      <c r="AB96" s="72"/>
      <c r="AC96" s="124">
        <f t="shared" si="19"/>
        <v>0</v>
      </c>
      <c r="AD96" s="324">
        <f t="shared" si="70"/>
        <v>0</v>
      </c>
      <c r="AE96" s="305">
        <f t="shared" si="71"/>
        <v>0</v>
      </c>
      <c r="AF96" s="73" t="str">
        <f t="shared" si="72"/>
        <v>正常</v>
      </c>
      <c r="AG96" s="72">
        <f t="shared" si="73"/>
        <v>0</v>
      </c>
      <c r="AH96" s="17">
        <f t="shared" si="74"/>
        <v>0</v>
      </c>
      <c r="AI96" s="49">
        <f t="shared" si="20"/>
        <v>0</v>
      </c>
      <c r="AJ96" s="50">
        <f t="shared" si="75"/>
        <v>0</v>
      </c>
      <c r="AK96" s="326">
        <f t="shared" si="88"/>
        <v>0</v>
      </c>
      <c r="AL96" s="305">
        <f t="shared" si="76"/>
        <v>0</v>
      </c>
      <c r="AM96" s="74" t="str">
        <f t="shared" si="77"/>
        <v>正常</v>
      </c>
      <c r="AN96" s="49"/>
      <c r="AO96" s="124">
        <f t="shared" si="78"/>
        <v>0</v>
      </c>
      <c r="AP96" s="127">
        <f t="shared" si="36"/>
        <v>0</v>
      </c>
      <c r="AQ96" s="137">
        <f t="shared" si="23"/>
        <v>0</v>
      </c>
      <c r="AR96" s="75" t="str">
        <f t="shared" si="37"/>
        <v>正常</v>
      </c>
    </row>
    <row r="97" spans="1:44" ht="33.75">
      <c r="A97" s="765" t="str">
        <f>目录及填表说明!$D$3</f>
        <v>请填XX地区</v>
      </c>
      <c r="B97" s="765" t="str">
        <f>目录及填表说明!$D$4</f>
        <v>请填XX项目</v>
      </c>
      <c r="C97" s="21">
        <v>20309</v>
      </c>
      <c r="D97" s="68" t="s">
        <v>201</v>
      </c>
      <c r="E97" s="72"/>
      <c r="F97" s="72"/>
      <c r="G97" s="72"/>
      <c r="H97" s="72"/>
      <c r="I97" s="125">
        <f t="shared" si="25"/>
        <v>0</v>
      </c>
      <c r="J97" s="72"/>
      <c r="K97" s="72"/>
      <c r="L97" s="72"/>
      <c r="M97" s="72"/>
      <c r="N97" s="72"/>
      <c r="O97" s="72"/>
      <c r="P97" s="124">
        <f t="shared" si="15"/>
        <v>0</v>
      </c>
      <c r="Q97" s="324">
        <f t="shared" si="65"/>
        <v>0</v>
      </c>
      <c r="R97" s="305">
        <f t="shared" si="66"/>
        <v>0</v>
      </c>
      <c r="S97" s="73" t="str">
        <f t="shared" si="67"/>
        <v>正常</v>
      </c>
      <c r="T97" s="72">
        <f t="shared" si="16"/>
        <v>0</v>
      </c>
      <c r="U97" s="72"/>
      <c r="V97" s="125">
        <f t="shared" si="17"/>
        <v>0</v>
      </c>
      <c r="W97" s="72"/>
      <c r="X97" s="72"/>
      <c r="Y97" s="72"/>
      <c r="Z97" s="72"/>
      <c r="AA97" s="72"/>
      <c r="AB97" s="72"/>
      <c r="AC97" s="124">
        <f t="shared" si="19"/>
        <v>0</v>
      </c>
      <c r="AD97" s="324">
        <f t="shared" si="70"/>
        <v>0</v>
      </c>
      <c r="AE97" s="305">
        <f t="shared" si="71"/>
        <v>0</v>
      </c>
      <c r="AF97" s="73" t="str">
        <f t="shared" si="72"/>
        <v>正常</v>
      </c>
      <c r="AG97" s="72">
        <f t="shared" si="73"/>
        <v>0</v>
      </c>
      <c r="AH97" s="17">
        <f t="shared" si="74"/>
        <v>0</v>
      </c>
      <c r="AI97" s="49">
        <f t="shared" si="20"/>
        <v>0</v>
      </c>
      <c r="AJ97" s="50">
        <f t="shared" si="75"/>
        <v>0</v>
      </c>
      <c r="AK97" s="326">
        <f t="shared" si="88"/>
        <v>0</v>
      </c>
      <c r="AL97" s="305">
        <f t="shared" si="76"/>
        <v>0</v>
      </c>
      <c r="AM97" s="74" t="str">
        <f t="shared" si="77"/>
        <v>正常</v>
      </c>
      <c r="AN97" s="49"/>
      <c r="AO97" s="124">
        <f t="shared" si="78"/>
        <v>0</v>
      </c>
      <c r="AP97" s="127">
        <f t="shared" si="36"/>
        <v>0</v>
      </c>
      <c r="AQ97" s="137">
        <f t="shared" si="23"/>
        <v>0</v>
      </c>
      <c r="AR97" s="75" t="str">
        <f t="shared" si="37"/>
        <v>正常</v>
      </c>
    </row>
    <row r="98" spans="1:44" ht="33.75">
      <c r="A98" s="765" t="str">
        <f>目录及填表说明!$D$3</f>
        <v>请填XX地区</v>
      </c>
      <c r="B98" s="765" t="str">
        <f>目录及填表说明!$D$4</f>
        <v>请填XX项目</v>
      </c>
      <c r="C98" s="21">
        <v>20310</v>
      </c>
      <c r="D98" s="68" t="s">
        <v>202</v>
      </c>
      <c r="E98" s="72"/>
      <c r="F98" s="72"/>
      <c r="G98" s="72"/>
      <c r="H98" s="72"/>
      <c r="I98" s="125">
        <f t="shared" si="25"/>
        <v>0</v>
      </c>
      <c r="J98" s="72"/>
      <c r="K98" s="72"/>
      <c r="L98" s="72"/>
      <c r="M98" s="72"/>
      <c r="N98" s="72"/>
      <c r="O98" s="72"/>
      <c r="P98" s="124">
        <f t="shared" si="15"/>
        <v>0</v>
      </c>
      <c r="Q98" s="324">
        <f t="shared" si="65"/>
        <v>0</v>
      </c>
      <c r="R98" s="305">
        <f t="shared" si="66"/>
        <v>0</v>
      </c>
      <c r="S98" s="73" t="str">
        <f t="shared" si="67"/>
        <v>正常</v>
      </c>
      <c r="T98" s="72">
        <f t="shared" si="16"/>
        <v>0</v>
      </c>
      <c r="U98" s="72"/>
      <c r="V98" s="125">
        <f t="shared" si="17"/>
        <v>0</v>
      </c>
      <c r="W98" s="72"/>
      <c r="X98" s="72"/>
      <c r="Y98" s="72"/>
      <c r="Z98" s="72"/>
      <c r="AA98" s="72"/>
      <c r="AB98" s="72"/>
      <c r="AC98" s="124">
        <f t="shared" si="19"/>
        <v>0</v>
      </c>
      <c r="AD98" s="324">
        <f t="shared" si="70"/>
        <v>0</v>
      </c>
      <c r="AE98" s="305">
        <f t="shared" si="71"/>
        <v>0</v>
      </c>
      <c r="AF98" s="73" t="str">
        <f t="shared" si="72"/>
        <v>正常</v>
      </c>
      <c r="AG98" s="72">
        <f t="shared" si="73"/>
        <v>0</v>
      </c>
      <c r="AH98" s="17">
        <f t="shared" si="74"/>
        <v>0</v>
      </c>
      <c r="AI98" s="49">
        <f t="shared" si="20"/>
        <v>0</v>
      </c>
      <c r="AJ98" s="50">
        <f t="shared" si="75"/>
        <v>0</v>
      </c>
      <c r="AK98" s="326">
        <f t="shared" si="88"/>
        <v>0</v>
      </c>
      <c r="AL98" s="305">
        <f t="shared" si="76"/>
        <v>0</v>
      </c>
      <c r="AM98" s="74" t="str">
        <f t="shared" si="77"/>
        <v>正常</v>
      </c>
      <c r="AN98" s="49"/>
      <c r="AO98" s="124">
        <f t="shared" si="78"/>
        <v>0</v>
      </c>
      <c r="AP98" s="127">
        <f t="shared" si="36"/>
        <v>0</v>
      </c>
      <c r="AQ98" s="137">
        <f t="shared" si="23"/>
        <v>0</v>
      </c>
      <c r="AR98" s="75" t="str">
        <f t="shared" si="37"/>
        <v>正常</v>
      </c>
    </row>
    <row r="99" spans="1:44" ht="33.75">
      <c r="A99" s="765" t="str">
        <f>目录及填表说明!$D$3</f>
        <v>请填XX地区</v>
      </c>
      <c r="B99" s="765" t="str">
        <f>目录及填表说明!$D$4</f>
        <v>请填XX项目</v>
      </c>
      <c r="C99" s="21">
        <v>20311</v>
      </c>
      <c r="D99" s="68" t="s">
        <v>203</v>
      </c>
      <c r="E99" s="72"/>
      <c r="F99" s="72"/>
      <c r="G99" s="72"/>
      <c r="H99" s="72"/>
      <c r="I99" s="125">
        <f t="shared" si="25"/>
        <v>0</v>
      </c>
      <c r="J99" s="72"/>
      <c r="K99" s="72"/>
      <c r="L99" s="72"/>
      <c r="M99" s="72"/>
      <c r="N99" s="72"/>
      <c r="O99" s="72"/>
      <c r="P99" s="124">
        <f t="shared" si="15"/>
        <v>0</v>
      </c>
      <c r="Q99" s="324">
        <f t="shared" si="65"/>
        <v>0</v>
      </c>
      <c r="R99" s="305">
        <f t="shared" si="66"/>
        <v>0</v>
      </c>
      <c r="S99" s="73" t="str">
        <f t="shared" si="67"/>
        <v>正常</v>
      </c>
      <c r="T99" s="72">
        <f t="shared" si="16"/>
        <v>0</v>
      </c>
      <c r="U99" s="72"/>
      <c r="V99" s="125">
        <f t="shared" si="17"/>
        <v>0</v>
      </c>
      <c r="W99" s="72"/>
      <c r="X99" s="72"/>
      <c r="Y99" s="72"/>
      <c r="Z99" s="72"/>
      <c r="AA99" s="72"/>
      <c r="AB99" s="72"/>
      <c r="AC99" s="124">
        <f t="shared" si="19"/>
        <v>0</v>
      </c>
      <c r="AD99" s="324">
        <f t="shared" si="70"/>
        <v>0</v>
      </c>
      <c r="AE99" s="305">
        <f t="shared" si="71"/>
        <v>0</v>
      </c>
      <c r="AF99" s="73" t="str">
        <f t="shared" si="72"/>
        <v>正常</v>
      </c>
      <c r="AG99" s="72">
        <f t="shared" si="73"/>
        <v>0</v>
      </c>
      <c r="AH99" s="17">
        <f t="shared" si="74"/>
        <v>0</v>
      </c>
      <c r="AI99" s="49">
        <f t="shared" si="20"/>
        <v>0</v>
      </c>
      <c r="AJ99" s="50">
        <f t="shared" si="75"/>
        <v>0</v>
      </c>
      <c r="AK99" s="326">
        <f t="shared" si="88"/>
        <v>0</v>
      </c>
      <c r="AL99" s="305">
        <f t="shared" si="76"/>
        <v>0</v>
      </c>
      <c r="AM99" s="74" t="str">
        <f t="shared" si="77"/>
        <v>正常</v>
      </c>
      <c r="AN99" s="49"/>
      <c r="AO99" s="124">
        <f t="shared" si="78"/>
        <v>0</v>
      </c>
      <c r="AP99" s="127">
        <f t="shared" si="36"/>
        <v>0</v>
      </c>
      <c r="AQ99" s="137">
        <f t="shared" si="23"/>
        <v>0</v>
      </c>
      <c r="AR99" s="75" t="str">
        <f t="shared" si="37"/>
        <v>正常</v>
      </c>
    </row>
    <row r="100" spans="1:44" ht="33.75">
      <c r="A100" s="765" t="str">
        <f>目录及填表说明!$D$3</f>
        <v>请填XX地区</v>
      </c>
      <c r="B100" s="765" t="str">
        <f>目录及填表说明!$D$4</f>
        <v>请填XX项目</v>
      </c>
      <c r="C100" s="83">
        <v>20312</v>
      </c>
      <c r="D100" s="76" t="s">
        <v>204</v>
      </c>
      <c r="E100" s="72"/>
      <c r="F100" s="72"/>
      <c r="G100" s="72"/>
      <c r="H100" s="72"/>
      <c r="I100" s="125">
        <f t="shared" si="25"/>
        <v>0</v>
      </c>
      <c r="J100" s="72"/>
      <c r="K100" s="72"/>
      <c r="L100" s="72"/>
      <c r="M100" s="72"/>
      <c r="N100" s="72"/>
      <c r="O100" s="72"/>
      <c r="P100" s="124">
        <f t="shared" si="15"/>
        <v>0</v>
      </c>
      <c r="Q100" s="324">
        <f t="shared" si="65"/>
        <v>0</v>
      </c>
      <c r="R100" s="305">
        <f t="shared" si="66"/>
        <v>0</v>
      </c>
      <c r="S100" s="73" t="str">
        <f t="shared" si="67"/>
        <v>正常</v>
      </c>
      <c r="T100" s="72">
        <f t="shared" si="16"/>
        <v>0</v>
      </c>
      <c r="U100" s="72"/>
      <c r="V100" s="125">
        <f t="shared" si="17"/>
        <v>0</v>
      </c>
      <c r="W100" s="72"/>
      <c r="X100" s="72"/>
      <c r="Y100" s="72"/>
      <c r="Z100" s="72"/>
      <c r="AA100" s="72"/>
      <c r="AB100" s="72"/>
      <c r="AC100" s="124">
        <f t="shared" si="19"/>
        <v>0</v>
      </c>
      <c r="AD100" s="324">
        <f t="shared" si="70"/>
        <v>0</v>
      </c>
      <c r="AE100" s="305">
        <f t="shared" si="71"/>
        <v>0</v>
      </c>
      <c r="AF100" s="73" t="str">
        <f t="shared" si="72"/>
        <v>正常</v>
      </c>
      <c r="AG100" s="72">
        <f t="shared" si="73"/>
        <v>0</v>
      </c>
      <c r="AH100" s="17">
        <f t="shared" si="74"/>
        <v>0</v>
      </c>
      <c r="AI100" s="49">
        <f t="shared" si="20"/>
        <v>0</v>
      </c>
      <c r="AJ100" s="50">
        <f t="shared" si="75"/>
        <v>0</v>
      </c>
      <c r="AK100" s="326">
        <f t="shared" si="88"/>
        <v>0</v>
      </c>
      <c r="AL100" s="305">
        <f t="shared" si="76"/>
        <v>0</v>
      </c>
      <c r="AM100" s="74" t="str">
        <f t="shared" si="77"/>
        <v>正常</v>
      </c>
      <c r="AN100" s="49"/>
      <c r="AO100" s="124">
        <f t="shared" si="78"/>
        <v>0</v>
      </c>
      <c r="AP100" s="127">
        <f t="shared" si="36"/>
        <v>0</v>
      </c>
      <c r="AQ100" s="137">
        <f t="shared" si="23"/>
        <v>0</v>
      </c>
      <c r="AR100" s="75" t="str">
        <f t="shared" si="37"/>
        <v>正常</v>
      </c>
    </row>
    <row r="101" spans="1:44" ht="33.75">
      <c r="A101" s="765" t="str">
        <f>目录及填表说明!$D$3</f>
        <v>请填XX地区</v>
      </c>
      <c r="B101" s="765" t="str">
        <f>目录及填表说明!$D$4</f>
        <v>请填XX项目</v>
      </c>
      <c r="C101" s="83">
        <v>20316</v>
      </c>
      <c r="D101" s="76" t="s">
        <v>205</v>
      </c>
      <c r="E101" s="72"/>
      <c r="F101" s="72"/>
      <c r="G101" s="72"/>
      <c r="H101" s="72"/>
      <c r="I101" s="125">
        <f t="shared" si="25"/>
        <v>0</v>
      </c>
      <c r="J101" s="72"/>
      <c r="K101" s="72"/>
      <c r="L101" s="72"/>
      <c r="M101" s="72"/>
      <c r="N101" s="72"/>
      <c r="O101" s="72"/>
      <c r="P101" s="124">
        <f t="shared" si="15"/>
        <v>0</v>
      </c>
      <c r="Q101" s="324">
        <f t="shared" si="65"/>
        <v>0</v>
      </c>
      <c r="R101" s="305">
        <f t="shared" si="66"/>
        <v>0</v>
      </c>
      <c r="S101" s="73" t="str">
        <f t="shared" si="67"/>
        <v>正常</v>
      </c>
      <c r="T101" s="72">
        <f t="shared" si="16"/>
        <v>0</v>
      </c>
      <c r="U101" s="72"/>
      <c r="V101" s="125">
        <f t="shared" si="17"/>
        <v>0</v>
      </c>
      <c r="W101" s="72"/>
      <c r="X101" s="72"/>
      <c r="Y101" s="72"/>
      <c r="Z101" s="72"/>
      <c r="AA101" s="72"/>
      <c r="AB101" s="72"/>
      <c r="AC101" s="124">
        <f t="shared" si="19"/>
        <v>0</v>
      </c>
      <c r="AD101" s="324">
        <f t="shared" si="70"/>
        <v>0</v>
      </c>
      <c r="AE101" s="305">
        <f t="shared" si="71"/>
        <v>0</v>
      </c>
      <c r="AF101" s="73" t="str">
        <f t="shared" si="72"/>
        <v>正常</v>
      </c>
      <c r="AG101" s="72">
        <f t="shared" si="73"/>
        <v>0</v>
      </c>
      <c r="AH101" s="17">
        <f t="shared" si="74"/>
        <v>0</v>
      </c>
      <c r="AI101" s="49">
        <f t="shared" si="20"/>
        <v>0</v>
      </c>
      <c r="AJ101" s="50">
        <f t="shared" si="75"/>
        <v>0</v>
      </c>
      <c r="AK101" s="326">
        <f t="shared" si="88"/>
        <v>0</v>
      </c>
      <c r="AL101" s="305">
        <f t="shared" si="76"/>
        <v>0</v>
      </c>
      <c r="AM101" s="74" t="str">
        <f t="shared" si="77"/>
        <v>正常</v>
      </c>
      <c r="AN101" s="49"/>
      <c r="AO101" s="124">
        <f t="shared" si="78"/>
        <v>0</v>
      </c>
      <c r="AP101" s="127">
        <f t="shared" si="36"/>
        <v>0</v>
      </c>
      <c r="AQ101" s="137">
        <f t="shared" si="23"/>
        <v>0</v>
      </c>
      <c r="AR101" s="75" t="str">
        <f t="shared" si="37"/>
        <v>正常</v>
      </c>
    </row>
    <row r="102" spans="1:44" ht="33.75">
      <c r="A102" s="765" t="str">
        <f>目录及填表说明!$D$3</f>
        <v>请填XX地区</v>
      </c>
      <c r="B102" s="765" t="str">
        <f>目录及填表说明!$D$4</f>
        <v>请填XX项目</v>
      </c>
      <c r="C102" s="83">
        <v>20317</v>
      </c>
      <c r="D102" s="76" t="s">
        <v>206</v>
      </c>
      <c r="E102" s="72"/>
      <c r="F102" s="72"/>
      <c r="G102" s="72"/>
      <c r="H102" s="72"/>
      <c r="I102" s="125">
        <f t="shared" si="25"/>
        <v>0</v>
      </c>
      <c r="J102" s="72"/>
      <c r="K102" s="72"/>
      <c r="L102" s="72"/>
      <c r="M102" s="72"/>
      <c r="N102" s="72"/>
      <c r="O102" s="72"/>
      <c r="P102" s="124">
        <f t="shared" si="15"/>
        <v>0</v>
      </c>
      <c r="Q102" s="324">
        <f t="shared" ref="Q102:Q133" si="89">IF(I102=0,IF(P102&gt;0,100%,IF(P102&lt;0,-100%,0)),IF(I102&lt;0,IF(P102&gt;0,100%,-P102/I102),P102/I102))</f>
        <v>0</v>
      </c>
      <c r="R102" s="305">
        <f t="shared" ref="R102:R136" si="90">I102-P102</f>
        <v>0</v>
      </c>
      <c r="S102" s="73" t="str">
        <f t="shared" ref="S102:S136" si="91">IF(I102=0,IF(P102=0,"正常","调整预算"), IF(Q102&lt;80%,"正常",IF(Q102&lt;100%,"预警","停止付款")))</f>
        <v>正常</v>
      </c>
      <c r="T102" s="72">
        <f t="shared" si="16"/>
        <v>0</v>
      </c>
      <c r="U102" s="72"/>
      <c r="V102" s="125">
        <f t="shared" si="17"/>
        <v>0</v>
      </c>
      <c r="W102" s="72"/>
      <c r="X102" s="72"/>
      <c r="Y102" s="72"/>
      <c r="Z102" s="72"/>
      <c r="AA102" s="72"/>
      <c r="AB102" s="72"/>
      <c r="AC102" s="124">
        <f t="shared" si="19"/>
        <v>0</v>
      </c>
      <c r="AD102" s="324">
        <f t="shared" ref="AD102:AD133" si="92">IF(V102=0,IF(AC102&gt;0,100%,IF(AC102&lt;0,-100%,0)),IF(V102&lt;0,IF(AC102&gt;0,100%,-AC102/V102),AC102/V102))</f>
        <v>0</v>
      </c>
      <c r="AE102" s="305">
        <f t="shared" ref="AE102:AE136" si="93">V102-AC102</f>
        <v>0</v>
      </c>
      <c r="AF102" s="73" t="str">
        <f t="shared" ref="AF102:AF136" si="94">IF(V102=0,IF(AC102=0,"正常","调整预算"), IF(AD102&lt;80%,"正常",IF(AD102&lt;100%,"预警","停止付款")))</f>
        <v>正常</v>
      </c>
      <c r="AG102" s="72">
        <f t="shared" ref="AG102:AG136" si="95">G102</f>
        <v>0</v>
      </c>
      <c r="AH102" s="17">
        <f t="shared" ref="AH102:AH136" si="96">H102+U102</f>
        <v>0</v>
      </c>
      <c r="AI102" s="49">
        <f t="shared" si="20"/>
        <v>0</v>
      </c>
      <c r="AJ102" s="50">
        <f t="shared" ref="AJ102:AJ136" si="97">P102+AC102</f>
        <v>0</v>
      </c>
      <c r="AK102" s="326">
        <f t="shared" si="88"/>
        <v>0</v>
      </c>
      <c r="AL102" s="305">
        <f t="shared" ref="AL102:AL136" si="98">AI102-AJ102</f>
        <v>0</v>
      </c>
      <c r="AM102" s="74" t="str">
        <f t="shared" ref="AM102:AM136" si="99">IF(AI102=0,IF(AJ102=0,"正常","调整预算"), IF(AK102&lt;80%,"正常",IF(AK102&lt;100%,"预警","停止付款")))</f>
        <v>正常</v>
      </c>
      <c r="AN102" s="49"/>
      <c r="AO102" s="124">
        <f t="shared" si="78"/>
        <v>0</v>
      </c>
      <c r="AP102" s="127">
        <f t="shared" si="36"/>
        <v>0</v>
      </c>
      <c r="AQ102" s="137">
        <f t="shared" si="23"/>
        <v>0</v>
      </c>
      <c r="AR102" s="75" t="str">
        <f t="shared" si="37"/>
        <v>正常</v>
      </c>
    </row>
    <row r="103" spans="1:44" ht="33.75">
      <c r="A103" s="765" t="str">
        <f>目录及填表说明!$D$3</f>
        <v>请填XX地区</v>
      </c>
      <c r="B103" s="765" t="str">
        <f>目录及填表说明!$D$4</f>
        <v>请填XX项目</v>
      </c>
      <c r="C103" s="83">
        <v>20319</v>
      </c>
      <c r="D103" s="76" t="s">
        <v>207</v>
      </c>
      <c r="E103" s="72"/>
      <c r="F103" s="72"/>
      <c r="G103" s="72"/>
      <c r="H103" s="72"/>
      <c r="I103" s="125">
        <f t="shared" si="25"/>
        <v>0</v>
      </c>
      <c r="J103" s="72"/>
      <c r="K103" s="72"/>
      <c r="L103" s="72"/>
      <c r="M103" s="72"/>
      <c r="N103" s="72"/>
      <c r="O103" s="72"/>
      <c r="P103" s="124">
        <f t="shared" si="15"/>
        <v>0</v>
      </c>
      <c r="Q103" s="324">
        <f t="shared" si="89"/>
        <v>0</v>
      </c>
      <c r="R103" s="305">
        <f t="shared" si="90"/>
        <v>0</v>
      </c>
      <c r="S103" s="73" t="str">
        <f t="shared" si="91"/>
        <v>正常</v>
      </c>
      <c r="T103" s="72">
        <f t="shared" si="16"/>
        <v>0</v>
      </c>
      <c r="U103" s="72"/>
      <c r="V103" s="125">
        <f t="shared" si="17"/>
        <v>0</v>
      </c>
      <c r="W103" s="72"/>
      <c r="X103" s="72"/>
      <c r="Y103" s="72"/>
      <c r="Z103" s="72"/>
      <c r="AA103" s="72"/>
      <c r="AB103" s="72"/>
      <c r="AC103" s="124">
        <f t="shared" si="19"/>
        <v>0</v>
      </c>
      <c r="AD103" s="324">
        <f t="shared" si="92"/>
        <v>0</v>
      </c>
      <c r="AE103" s="305">
        <f t="shared" si="93"/>
        <v>0</v>
      </c>
      <c r="AF103" s="73" t="str">
        <f t="shared" si="94"/>
        <v>正常</v>
      </c>
      <c r="AG103" s="72">
        <f t="shared" si="95"/>
        <v>0</v>
      </c>
      <c r="AH103" s="17">
        <f t="shared" si="96"/>
        <v>0</v>
      </c>
      <c r="AI103" s="49">
        <f t="shared" si="20"/>
        <v>0</v>
      </c>
      <c r="AJ103" s="50">
        <f t="shared" si="97"/>
        <v>0</v>
      </c>
      <c r="AK103" s="326">
        <f t="shared" si="88"/>
        <v>0</v>
      </c>
      <c r="AL103" s="305">
        <f t="shared" si="98"/>
        <v>0</v>
      </c>
      <c r="AM103" s="74" t="str">
        <f t="shared" si="99"/>
        <v>正常</v>
      </c>
      <c r="AN103" s="49"/>
      <c r="AO103" s="124">
        <f t="shared" si="78"/>
        <v>0</v>
      </c>
      <c r="AP103" s="127">
        <f t="shared" si="36"/>
        <v>0</v>
      </c>
      <c r="AQ103" s="137">
        <f t="shared" si="23"/>
        <v>0</v>
      </c>
      <c r="AR103" s="75" t="str">
        <f t="shared" si="37"/>
        <v>正常</v>
      </c>
    </row>
    <row r="104" spans="1:44" ht="33.75">
      <c r="A104" s="765" t="str">
        <f>目录及填表说明!$D$3</f>
        <v>请填XX地区</v>
      </c>
      <c r="B104" s="765" t="str">
        <f>目录及填表说明!$D$4</f>
        <v>请填XX项目</v>
      </c>
      <c r="C104" s="83">
        <v>204</v>
      </c>
      <c r="D104" s="76" t="s">
        <v>208</v>
      </c>
      <c r="E104" s="5">
        <f>SUM(E105:E110)</f>
        <v>0</v>
      </c>
      <c r="F104" s="5">
        <f>SUM(F105:F110)</f>
        <v>0</v>
      </c>
      <c r="G104" s="5">
        <f>SUM(G105:G110)</f>
        <v>0</v>
      </c>
      <c r="H104" s="5">
        <f>SUM(H105:H110)</f>
        <v>0</v>
      </c>
      <c r="I104" s="134">
        <f t="shared" si="25"/>
        <v>0</v>
      </c>
      <c r="J104" s="5">
        <f>SUM(J105:J110)</f>
        <v>0</v>
      </c>
      <c r="K104" s="5">
        <f t="shared" ref="K104:O104" si="100">SUM(K105:K110)</f>
        <v>0</v>
      </c>
      <c r="L104" s="5">
        <f t="shared" si="100"/>
        <v>0</v>
      </c>
      <c r="M104" s="5">
        <f t="shared" si="100"/>
        <v>0</v>
      </c>
      <c r="N104" s="5">
        <f t="shared" si="100"/>
        <v>0</v>
      </c>
      <c r="O104" s="5">
        <f t="shared" si="100"/>
        <v>0</v>
      </c>
      <c r="P104" s="131">
        <f t="shared" si="15"/>
        <v>0</v>
      </c>
      <c r="Q104" s="324">
        <f t="shared" si="89"/>
        <v>0</v>
      </c>
      <c r="R104" s="305">
        <f t="shared" si="90"/>
        <v>0</v>
      </c>
      <c r="S104" s="73" t="str">
        <f t="shared" si="91"/>
        <v>正常</v>
      </c>
      <c r="T104" s="5">
        <f t="shared" si="16"/>
        <v>0</v>
      </c>
      <c r="U104" s="5">
        <f>SUM(U105:U110)</f>
        <v>0</v>
      </c>
      <c r="V104" s="134">
        <f t="shared" si="17"/>
        <v>0</v>
      </c>
      <c r="W104" s="5">
        <f>SUM(W105:W110)</f>
        <v>0</v>
      </c>
      <c r="X104" s="5">
        <f t="shared" ref="X104:AB104" si="101">SUM(X105:X110)</f>
        <v>0</v>
      </c>
      <c r="Y104" s="5">
        <f t="shared" si="101"/>
        <v>0</v>
      </c>
      <c r="Z104" s="5">
        <f t="shared" si="101"/>
        <v>0</v>
      </c>
      <c r="AA104" s="5">
        <f t="shared" si="101"/>
        <v>0</v>
      </c>
      <c r="AB104" s="5">
        <f t="shared" si="101"/>
        <v>0</v>
      </c>
      <c r="AC104" s="124">
        <f t="shared" si="19"/>
        <v>0</v>
      </c>
      <c r="AD104" s="324">
        <f t="shared" si="92"/>
        <v>0</v>
      </c>
      <c r="AE104" s="305">
        <f t="shared" si="93"/>
        <v>0</v>
      </c>
      <c r="AF104" s="73" t="str">
        <f t="shared" si="94"/>
        <v>正常</v>
      </c>
      <c r="AG104" s="72">
        <f t="shared" si="95"/>
        <v>0</v>
      </c>
      <c r="AH104" s="17">
        <f t="shared" si="96"/>
        <v>0</v>
      </c>
      <c r="AI104" s="49">
        <f t="shared" si="20"/>
        <v>0</v>
      </c>
      <c r="AJ104" s="50">
        <f t="shared" si="97"/>
        <v>0</v>
      </c>
      <c r="AK104" s="326">
        <f t="shared" si="88"/>
        <v>0</v>
      </c>
      <c r="AL104" s="305">
        <f t="shared" si="98"/>
        <v>0</v>
      </c>
      <c r="AM104" s="74" t="str">
        <f t="shared" si="99"/>
        <v>正常</v>
      </c>
      <c r="AN104" s="49"/>
      <c r="AO104" s="124">
        <f t="shared" si="78"/>
        <v>0</v>
      </c>
      <c r="AP104" s="127">
        <f t="shared" si="36"/>
        <v>0</v>
      </c>
      <c r="AQ104" s="137">
        <f t="shared" si="23"/>
        <v>0</v>
      </c>
      <c r="AR104" s="75" t="str">
        <f t="shared" si="37"/>
        <v>正常</v>
      </c>
    </row>
    <row r="105" spans="1:44" ht="33.75">
      <c r="A105" s="765" t="str">
        <f>目录及填表说明!$D$3</f>
        <v>请填XX地区</v>
      </c>
      <c r="B105" s="765" t="str">
        <f>目录及填表说明!$D$4</f>
        <v>请填XX项目</v>
      </c>
      <c r="C105" s="83">
        <v>20401</v>
      </c>
      <c r="D105" s="76" t="s">
        <v>209</v>
      </c>
      <c r="E105" s="72"/>
      <c r="F105" s="72"/>
      <c r="G105" s="72"/>
      <c r="H105" s="72"/>
      <c r="I105" s="125">
        <f t="shared" si="25"/>
        <v>0</v>
      </c>
      <c r="J105" s="72"/>
      <c r="K105" s="72"/>
      <c r="L105" s="72"/>
      <c r="M105" s="72"/>
      <c r="N105" s="72"/>
      <c r="O105" s="72"/>
      <c r="P105" s="124">
        <f t="shared" si="15"/>
        <v>0</v>
      </c>
      <c r="Q105" s="324">
        <f t="shared" si="89"/>
        <v>0</v>
      </c>
      <c r="R105" s="305">
        <f t="shared" si="90"/>
        <v>0</v>
      </c>
      <c r="S105" s="73" t="str">
        <f t="shared" si="91"/>
        <v>正常</v>
      </c>
      <c r="T105" s="72">
        <f t="shared" si="16"/>
        <v>0</v>
      </c>
      <c r="U105" s="72"/>
      <c r="V105" s="125">
        <f t="shared" si="17"/>
        <v>0</v>
      </c>
      <c r="W105" s="72"/>
      <c r="X105" s="72"/>
      <c r="Y105" s="72"/>
      <c r="Z105" s="72"/>
      <c r="AA105" s="72"/>
      <c r="AB105" s="72"/>
      <c r="AC105" s="124">
        <f t="shared" si="19"/>
        <v>0</v>
      </c>
      <c r="AD105" s="324">
        <f t="shared" si="92"/>
        <v>0</v>
      </c>
      <c r="AE105" s="305">
        <f t="shared" si="93"/>
        <v>0</v>
      </c>
      <c r="AF105" s="73" t="str">
        <f t="shared" si="94"/>
        <v>正常</v>
      </c>
      <c r="AG105" s="72">
        <f t="shared" si="95"/>
        <v>0</v>
      </c>
      <c r="AH105" s="17">
        <f t="shared" si="96"/>
        <v>0</v>
      </c>
      <c r="AI105" s="49">
        <f t="shared" si="20"/>
        <v>0</v>
      </c>
      <c r="AJ105" s="50">
        <f t="shared" si="97"/>
        <v>0</v>
      </c>
      <c r="AK105" s="326">
        <f t="shared" si="88"/>
        <v>0</v>
      </c>
      <c r="AL105" s="305">
        <f t="shared" si="98"/>
        <v>0</v>
      </c>
      <c r="AM105" s="74" t="str">
        <f t="shared" si="99"/>
        <v>正常</v>
      </c>
      <c r="AN105" s="49"/>
      <c r="AO105" s="124">
        <f t="shared" si="78"/>
        <v>0</v>
      </c>
      <c r="AP105" s="127">
        <f t="shared" si="36"/>
        <v>0</v>
      </c>
      <c r="AQ105" s="137">
        <f t="shared" si="23"/>
        <v>0</v>
      </c>
      <c r="AR105" s="75" t="str">
        <f t="shared" si="37"/>
        <v>正常</v>
      </c>
    </row>
    <row r="106" spans="1:44" ht="33.75">
      <c r="A106" s="765" t="str">
        <f>目录及填表说明!$D$3</f>
        <v>请填XX地区</v>
      </c>
      <c r="B106" s="765" t="str">
        <f>目录及填表说明!$D$4</f>
        <v>请填XX项目</v>
      </c>
      <c r="C106" s="83">
        <v>20402</v>
      </c>
      <c r="D106" s="76" t="s">
        <v>210</v>
      </c>
      <c r="E106" s="72"/>
      <c r="F106" s="72"/>
      <c r="G106" s="72"/>
      <c r="H106" s="72"/>
      <c r="I106" s="125">
        <f t="shared" si="25"/>
        <v>0</v>
      </c>
      <c r="J106" s="72"/>
      <c r="K106" s="72"/>
      <c r="L106" s="72"/>
      <c r="M106" s="72"/>
      <c r="N106" s="72"/>
      <c r="O106" s="72"/>
      <c r="P106" s="124">
        <f t="shared" si="15"/>
        <v>0</v>
      </c>
      <c r="Q106" s="324">
        <f t="shared" si="89"/>
        <v>0</v>
      </c>
      <c r="R106" s="305">
        <f t="shared" si="90"/>
        <v>0</v>
      </c>
      <c r="S106" s="73" t="str">
        <f t="shared" si="91"/>
        <v>正常</v>
      </c>
      <c r="T106" s="72">
        <f t="shared" si="16"/>
        <v>0</v>
      </c>
      <c r="U106" s="72"/>
      <c r="V106" s="125">
        <f t="shared" si="17"/>
        <v>0</v>
      </c>
      <c r="W106" s="72"/>
      <c r="X106" s="72"/>
      <c r="Y106" s="72"/>
      <c r="Z106" s="72"/>
      <c r="AA106" s="72"/>
      <c r="AB106" s="72"/>
      <c r="AC106" s="124">
        <f t="shared" si="19"/>
        <v>0</v>
      </c>
      <c r="AD106" s="324">
        <f t="shared" si="92"/>
        <v>0</v>
      </c>
      <c r="AE106" s="305">
        <f t="shared" si="93"/>
        <v>0</v>
      </c>
      <c r="AF106" s="73" t="str">
        <f t="shared" si="94"/>
        <v>正常</v>
      </c>
      <c r="AG106" s="72">
        <f t="shared" si="95"/>
        <v>0</v>
      </c>
      <c r="AH106" s="17">
        <f t="shared" si="96"/>
        <v>0</v>
      </c>
      <c r="AI106" s="49">
        <f t="shared" si="20"/>
        <v>0</v>
      </c>
      <c r="AJ106" s="50">
        <f t="shared" si="97"/>
        <v>0</v>
      </c>
      <c r="AK106" s="326">
        <f t="shared" si="88"/>
        <v>0</v>
      </c>
      <c r="AL106" s="305">
        <f t="shared" si="98"/>
        <v>0</v>
      </c>
      <c r="AM106" s="74" t="str">
        <f t="shared" si="99"/>
        <v>正常</v>
      </c>
      <c r="AN106" s="49"/>
      <c r="AO106" s="124">
        <f t="shared" si="78"/>
        <v>0</v>
      </c>
      <c r="AP106" s="127">
        <f t="shared" si="36"/>
        <v>0</v>
      </c>
      <c r="AQ106" s="137">
        <f t="shared" si="23"/>
        <v>0</v>
      </c>
      <c r="AR106" s="75" t="str">
        <f t="shared" si="37"/>
        <v>正常</v>
      </c>
    </row>
    <row r="107" spans="1:44" ht="33.75">
      <c r="A107" s="765" t="str">
        <f>目录及填表说明!$D$3</f>
        <v>请填XX地区</v>
      </c>
      <c r="B107" s="765" t="str">
        <f>目录及填表说明!$D$4</f>
        <v>请填XX项目</v>
      </c>
      <c r="C107" s="83">
        <v>20403</v>
      </c>
      <c r="D107" s="76" t="s">
        <v>211</v>
      </c>
      <c r="E107" s="72"/>
      <c r="F107" s="72"/>
      <c r="G107" s="72"/>
      <c r="H107" s="72"/>
      <c r="I107" s="125">
        <f t="shared" si="25"/>
        <v>0</v>
      </c>
      <c r="J107" s="72"/>
      <c r="K107" s="72"/>
      <c r="L107" s="72"/>
      <c r="M107" s="72"/>
      <c r="N107" s="72"/>
      <c r="O107" s="72"/>
      <c r="P107" s="124">
        <f t="shared" si="15"/>
        <v>0</v>
      </c>
      <c r="Q107" s="324">
        <f t="shared" si="89"/>
        <v>0</v>
      </c>
      <c r="R107" s="305">
        <f t="shared" si="90"/>
        <v>0</v>
      </c>
      <c r="S107" s="73" t="str">
        <f t="shared" si="91"/>
        <v>正常</v>
      </c>
      <c r="T107" s="72">
        <f t="shared" si="16"/>
        <v>0</v>
      </c>
      <c r="U107" s="72"/>
      <c r="V107" s="125">
        <f t="shared" si="17"/>
        <v>0</v>
      </c>
      <c r="W107" s="72"/>
      <c r="X107" s="72"/>
      <c r="Y107" s="72"/>
      <c r="Z107" s="72"/>
      <c r="AA107" s="72"/>
      <c r="AB107" s="72"/>
      <c r="AC107" s="124">
        <f t="shared" si="19"/>
        <v>0</v>
      </c>
      <c r="AD107" s="324">
        <f t="shared" si="92"/>
        <v>0</v>
      </c>
      <c r="AE107" s="305">
        <f t="shared" si="93"/>
        <v>0</v>
      </c>
      <c r="AF107" s="73" t="str">
        <f t="shared" si="94"/>
        <v>正常</v>
      </c>
      <c r="AG107" s="72">
        <f t="shared" si="95"/>
        <v>0</v>
      </c>
      <c r="AH107" s="17">
        <f t="shared" si="96"/>
        <v>0</v>
      </c>
      <c r="AI107" s="49">
        <f t="shared" si="20"/>
        <v>0</v>
      </c>
      <c r="AJ107" s="50">
        <f t="shared" si="97"/>
        <v>0</v>
      </c>
      <c r="AK107" s="326">
        <f t="shared" si="88"/>
        <v>0</v>
      </c>
      <c r="AL107" s="305">
        <f t="shared" si="98"/>
        <v>0</v>
      </c>
      <c r="AM107" s="74" t="str">
        <f t="shared" si="99"/>
        <v>正常</v>
      </c>
      <c r="AN107" s="49"/>
      <c r="AO107" s="124">
        <f t="shared" si="78"/>
        <v>0</v>
      </c>
      <c r="AP107" s="127">
        <f t="shared" ref="AP107:AP115" si="102">IF(AN107=0,IF(AO107&gt;0,100%,IF(AO107&lt;0,-100%,0)),IF(AN107&lt;0,IF(AO107&gt;0,100%,-AO107/AN107),AO107/AN107))</f>
        <v>0</v>
      </c>
      <c r="AQ107" s="137">
        <f t="shared" si="23"/>
        <v>0</v>
      </c>
      <c r="AR107" s="75" t="str">
        <f t="shared" ref="AR107:AR115" si="103">IF(AN107=0,IF(AO107=0,"正常","调整预算"), IF(AP107&lt;80%,"正常",IF(AP107&lt;100%,"预警","停止付款")))</f>
        <v>正常</v>
      </c>
    </row>
    <row r="108" spans="1:44" ht="33.75">
      <c r="A108" s="765" t="str">
        <f>目录及填表说明!$D$3</f>
        <v>请填XX地区</v>
      </c>
      <c r="B108" s="765" t="str">
        <f>目录及填表说明!$D$4</f>
        <v>请填XX项目</v>
      </c>
      <c r="C108" s="83">
        <v>20404</v>
      </c>
      <c r="D108" s="76" t="s">
        <v>212</v>
      </c>
      <c r="E108" s="72"/>
      <c r="F108" s="72"/>
      <c r="G108" s="72"/>
      <c r="H108" s="72"/>
      <c r="I108" s="125">
        <f t="shared" si="25"/>
        <v>0</v>
      </c>
      <c r="J108" s="72"/>
      <c r="K108" s="72"/>
      <c r="L108" s="72"/>
      <c r="M108" s="72"/>
      <c r="N108" s="72"/>
      <c r="O108" s="72"/>
      <c r="P108" s="124">
        <f t="shared" si="15"/>
        <v>0</v>
      </c>
      <c r="Q108" s="324">
        <f t="shared" si="89"/>
        <v>0</v>
      </c>
      <c r="R108" s="305">
        <f t="shared" si="90"/>
        <v>0</v>
      </c>
      <c r="S108" s="73" t="str">
        <f t="shared" si="91"/>
        <v>正常</v>
      </c>
      <c r="T108" s="72">
        <f t="shared" si="16"/>
        <v>0</v>
      </c>
      <c r="U108" s="72"/>
      <c r="V108" s="125">
        <f t="shared" si="17"/>
        <v>0</v>
      </c>
      <c r="W108" s="72"/>
      <c r="X108" s="72"/>
      <c r="Y108" s="72"/>
      <c r="Z108" s="72"/>
      <c r="AA108" s="72"/>
      <c r="AB108" s="72"/>
      <c r="AC108" s="124">
        <f t="shared" si="19"/>
        <v>0</v>
      </c>
      <c r="AD108" s="324">
        <f t="shared" si="92"/>
        <v>0</v>
      </c>
      <c r="AE108" s="305">
        <f t="shared" si="93"/>
        <v>0</v>
      </c>
      <c r="AF108" s="73" t="str">
        <f t="shared" si="94"/>
        <v>正常</v>
      </c>
      <c r="AG108" s="72">
        <f t="shared" si="95"/>
        <v>0</v>
      </c>
      <c r="AH108" s="17">
        <f t="shared" si="96"/>
        <v>0</v>
      </c>
      <c r="AI108" s="49">
        <f t="shared" si="20"/>
        <v>0</v>
      </c>
      <c r="AJ108" s="50">
        <f t="shared" si="97"/>
        <v>0</v>
      </c>
      <c r="AK108" s="326">
        <f t="shared" si="88"/>
        <v>0</v>
      </c>
      <c r="AL108" s="305">
        <f t="shared" si="98"/>
        <v>0</v>
      </c>
      <c r="AM108" s="74" t="str">
        <f t="shared" si="99"/>
        <v>正常</v>
      </c>
      <c r="AN108" s="49"/>
      <c r="AO108" s="124">
        <f t="shared" si="78"/>
        <v>0</v>
      </c>
      <c r="AP108" s="127">
        <f t="shared" si="102"/>
        <v>0</v>
      </c>
      <c r="AQ108" s="137">
        <f t="shared" si="23"/>
        <v>0</v>
      </c>
      <c r="AR108" s="75" t="str">
        <f t="shared" si="103"/>
        <v>正常</v>
      </c>
    </row>
    <row r="109" spans="1:44" ht="33.75">
      <c r="A109" s="765" t="str">
        <f>目录及填表说明!$D$3</f>
        <v>请填XX地区</v>
      </c>
      <c r="B109" s="765" t="str">
        <f>目录及填表说明!$D$4</f>
        <v>请填XX项目</v>
      </c>
      <c r="C109" s="83">
        <v>20405</v>
      </c>
      <c r="D109" s="76" t="s">
        <v>213</v>
      </c>
      <c r="E109" s="72"/>
      <c r="F109" s="72"/>
      <c r="G109" s="72"/>
      <c r="H109" s="72"/>
      <c r="I109" s="125">
        <f t="shared" si="25"/>
        <v>0</v>
      </c>
      <c r="J109" s="72"/>
      <c r="K109" s="72"/>
      <c r="L109" s="72"/>
      <c r="M109" s="72"/>
      <c r="N109" s="72"/>
      <c r="O109" s="72"/>
      <c r="P109" s="124">
        <f t="shared" si="15"/>
        <v>0</v>
      </c>
      <c r="Q109" s="324">
        <f t="shared" si="89"/>
        <v>0</v>
      </c>
      <c r="R109" s="305">
        <f t="shared" si="90"/>
        <v>0</v>
      </c>
      <c r="S109" s="73" t="str">
        <f t="shared" si="91"/>
        <v>正常</v>
      </c>
      <c r="T109" s="72">
        <f t="shared" si="16"/>
        <v>0</v>
      </c>
      <c r="U109" s="72"/>
      <c r="V109" s="125">
        <f t="shared" si="17"/>
        <v>0</v>
      </c>
      <c r="W109" s="72"/>
      <c r="X109" s="72"/>
      <c r="Y109" s="72"/>
      <c r="Z109" s="72"/>
      <c r="AA109" s="72"/>
      <c r="AB109" s="72"/>
      <c r="AC109" s="124">
        <f t="shared" si="19"/>
        <v>0</v>
      </c>
      <c r="AD109" s="324">
        <f t="shared" si="92"/>
        <v>0</v>
      </c>
      <c r="AE109" s="305">
        <f t="shared" si="93"/>
        <v>0</v>
      </c>
      <c r="AF109" s="73" t="str">
        <f t="shared" si="94"/>
        <v>正常</v>
      </c>
      <c r="AG109" s="72">
        <f t="shared" si="95"/>
        <v>0</v>
      </c>
      <c r="AH109" s="17">
        <f t="shared" si="96"/>
        <v>0</v>
      </c>
      <c r="AI109" s="49">
        <f t="shared" si="20"/>
        <v>0</v>
      </c>
      <c r="AJ109" s="50">
        <f t="shared" si="97"/>
        <v>0</v>
      </c>
      <c r="AK109" s="326">
        <f t="shared" si="88"/>
        <v>0</v>
      </c>
      <c r="AL109" s="305">
        <f t="shared" si="98"/>
        <v>0</v>
      </c>
      <c r="AM109" s="74" t="str">
        <f t="shared" si="99"/>
        <v>正常</v>
      </c>
      <c r="AN109" s="49"/>
      <c r="AO109" s="124">
        <f t="shared" si="78"/>
        <v>0</v>
      </c>
      <c r="AP109" s="127">
        <f t="shared" si="102"/>
        <v>0</v>
      </c>
      <c r="AQ109" s="137">
        <f t="shared" si="23"/>
        <v>0</v>
      </c>
      <c r="AR109" s="75" t="str">
        <f t="shared" si="103"/>
        <v>正常</v>
      </c>
    </row>
    <row r="110" spans="1:44" ht="33.75">
      <c r="A110" s="765" t="str">
        <f>目录及填表说明!$D$3</f>
        <v>请填XX地区</v>
      </c>
      <c r="B110" s="765" t="str">
        <f>目录及填表说明!$D$4</f>
        <v>请填XX项目</v>
      </c>
      <c r="C110" s="83">
        <v>20406</v>
      </c>
      <c r="D110" s="76" t="s">
        <v>214</v>
      </c>
      <c r="E110" s="20">
        <f>SUM(E111:E115)</f>
        <v>0</v>
      </c>
      <c r="F110" s="20">
        <f>SUM(F111:F115)</f>
        <v>0</v>
      </c>
      <c r="G110" s="20">
        <f>SUM(G111:G115)</f>
        <v>0</v>
      </c>
      <c r="H110" s="20">
        <f>SUM(H111:H115)</f>
        <v>0</v>
      </c>
      <c r="I110" s="135">
        <f t="shared" si="25"/>
        <v>0</v>
      </c>
      <c r="J110" s="20">
        <f>SUM(J111:J115)</f>
        <v>0</v>
      </c>
      <c r="K110" s="20">
        <f t="shared" ref="K110:O110" si="104">SUM(K111:K115)</f>
        <v>0</v>
      </c>
      <c r="L110" s="20">
        <f t="shared" si="104"/>
        <v>0</v>
      </c>
      <c r="M110" s="20">
        <f t="shared" si="104"/>
        <v>0</v>
      </c>
      <c r="N110" s="20">
        <f t="shared" si="104"/>
        <v>0</v>
      </c>
      <c r="O110" s="20">
        <f t="shared" si="104"/>
        <v>0</v>
      </c>
      <c r="P110" s="132">
        <f t="shared" si="15"/>
        <v>0</v>
      </c>
      <c r="Q110" s="324">
        <f t="shared" si="89"/>
        <v>0</v>
      </c>
      <c r="R110" s="305">
        <f t="shared" si="90"/>
        <v>0</v>
      </c>
      <c r="S110" s="73" t="str">
        <f t="shared" si="91"/>
        <v>正常</v>
      </c>
      <c r="T110" s="20">
        <f t="shared" si="16"/>
        <v>0</v>
      </c>
      <c r="U110" s="20">
        <f>SUM(U111:U115)</f>
        <v>0</v>
      </c>
      <c r="V110" s="135">
        <f t="shared" si="17"/>
        <v>0</v>
      </c>
      <c r="W110" s="20">
        <f>SUM(W111:W115)</f>
        <v>0</v>
      </c>
      <c r="X110" s="20">
        <f t="shared" ref="X110:AB110" si="105">SUM(X111:X115)</f>
        <v>0</v>
      </c>
      <c r="Y110" s="20">
        <f t="shared" si="105"/>
        <v>0</v>
      </c>
      <c r="Z110" s="20">
        <f t="shared" si="105"/>
        <v>0</v>
      </c>
      <c r="AA110" s="20">
        <f t="shared" si="105"/>
        <v>0</v>
      </c>
      <c r="AB110" s="20">
        <f t="shared" si="105"/>
        <v>0</v>
      </c>
      <c r="AC110" s="124">
        <f t="shared" si="19"/>
        <v>0</v>
      </c>
      <c r="AD110" s="324">
        <f t="shared" si="92"/>
        <v>0</v>
      </c>
      <c r="AE110" s="305">
        <f t="shared" si="93"/>
        <v>0</v>
      </c>
      <c r="AF110" s="73" t="str">
        <f t="shared" si="94"/>
        <v>正常</v>
      </c>
      <c r="AG110" s="72">
        <f t="shared" si="95"/>
        <v>0</v>
      </c>
      <c r="AH110" s="17">
        <f t="shared" si="96"/>
        <v>0</v>
      </c>
      <c r="AI110" s="49">
        <f t="shared" si="20"/>
        <v>0</v>
      </c>
      <c r="AJ110" s="50">
        <f t="shared" si="97"/>
        <v>0</v>
      </c>
      <c r="AK110" s="326">
        <f t="shared" si="88"/>
        <v>0</v>
      </c>
      <c r="AL110" s="305">
        <f t="shared" si="98"/>
        <v>0</v>
      </c>
      <c r="AM110" s="74" t="str">
        <f t="shared" si="99"/>
        <v>正常</v>
      </c>
      <c r="AN110" s="49"/>
      <c r="AO110" s="124">
        <f t="shared" si="78"/>
        <v>0</v>
      </c>
      <c r="AP110" s="127">
        <f t="shared" si="102"/>
        <v>0</v>
      </c>
      <c r="AQ110" s="137">
        <f t="shared" si="23"/>
        <v>0</v>
      </c>
      <c r="AR110" s="75" t="str">
        <f t="shared" si="103"/>
        <v>正常</v>
      </c>
    </row>
    <row r="111" spans="1:44" ht="33.75">
      <c r="A111" s="765" t="str">
        <f>目录及填表说明!$D$3</f>
        <v>请填XX地区</v>
      </c>
      <c r="B111" s="765" t="str">
        <f>目录及填表说明!$D$4</f>
        <v>请填XX项目</v>
      </c>
      <c r="C111" s="83">
        <v>2040601</v>
      </c>
      <c r="D111" s="76" t="s">
        <v>215</v>
      </c>
      <c r="E111" s="72"/>
      <c r="F111" s="72"/>
      <c r="G111" s="72"/>
      <c r="H111" s="72"/>
      <c r="I111" s="125">
        <f t="shared" si="25"/>
        <v>0</v>
      </c>
      <c r="J111" s="72"/>
      <c r="K111" s="72"/>
      <c r="L111" s="72"/>
      <c r="M111" s="72"/>
      <c r="N111" s="72"/>
      <c r="O111" s="72"/>
      <c r="P111" s="124">
        <f t="shared" si="15"/>
        <v>0</v>
      </c>
      <c r="Q111" s="324">
        <f t="shared" si="89"/>
        <v>0</v>
      </c>
      <c r="R111" s="305">
        <f t="shared" si="90"/>
        <v>0</v>
      </c>
      <c r="S111" s="73" t="str">
        <f t="shared" si="91"/>
        <v>正常</v>
      </c>
      <c r="T111" s="72">
        <f t="shared" si="16"/>
        <v>0</v>
      </c>
      <c r="U111" s="72"/>
      <c r="V111" s="125">
        <f t="shared" si="17"/>
        <v>0</v>
      </c>
      <c r="W111" s="72"/>
      <c r="X111" s="72"/>
      <c r="Y111" s="72"/>
      <c r="Z111" s="72"/>
      <c r="AA111" s="72"/>
      <c r="AB111" s="72"/>
      <c r="AC111" s="124">
        <f t="shared" si="19"/>
        <v>0</v>
      </c>
      <c r="AD111" s="324">
        <f t="shared" si="92"/>
        <v>0</v>
      </c>
      <c r="AE111" s="305">
        <f t="shared" si="93"/>
        <v>0</v>
      </c>
      <c r="AF111" s="73" t="str">
        <f t="shared" si="94"/>
        <v>正常</v>
      </c>
      <c r="AG111" s="72">
        <f t="shared" si="95"/>
        <v>0</v>
      </c>
      <c r="AH111" s="17">
        <f t="shared" si="96"/>
        <v>0</v>
      </c>
      <c r="AI111" s="49">
        <f t="shared" si="20"/>
        <v>0</v>
      </c>
      <c r="AJ111" s="50">
        <f t="shared" si="97"/>
        <v>0</v>
      </c>
      <c r="AK111" s="326">
        <f t="shared" si="88"/>
        <v>0</v>
      </c>
      <c r="AL111" s="305">
        <f t="shared" si="98"/>
        <v>0</v>
      </c>
      <c r="AM111" s="74" t="str">
        <f t="shared" si="99"/>
        <v>正常</v>
      </c>
      <c r="AN111" s="49"/>
      <c r="AO111" s="124">
        <f t="shared" si="78"/>
        <v>0</v>
      </c>
      <c r="AP111" s="127">
        <f t="shared" si="102"/>
        <v>0</v>
      </c>
      <c r="AQ111" s="137">
        <f t="shared" si="23"/>
        <v>0</v>
      </c>
      <c r="AR111" s="75" t="str">
        <f t="shared" si="103"/>
        <v>正常</v>
      </c>
    </row>
    <row r="112" spans="1:44" ht="33.75">
      <c r="A112" s="765" t="str">
        <f>目录及填表说明!$D$3</f>
        <v>请填XX地区</v>
      </c>
      <c r="B112" s="765" t="str">
        <f>目录及填表说明!$D$4</f>
        <v>请填XX项目</v>
      </c>
      <c r="C112" s="83">
        <v>2040602</v>
      </c>
      <c r="D112" s="76" t="s">
        <v>216</v>
      </c>
      <c r="E112" s="72"/>
      <c r="F112" s="72"/>
      <c r="G112" s="72"/>
      <c r="H112" s="72"/>
      <c r="I112" s="125">
        <f t="shared" si="25"/>
        <v>0</v>
      </c>
      <c r="J112" s="72"/>
      <c r="K112" s="72"/>
      <c r="L112" s="72"/>
      <c r="M112" s="72"/>
      <c r="N112" s="72"/>
      <c r="O112" s="72"/>
      <c r="P112" s="124">
        <f t="shared" si="15"/>
        <v>0</v>
      </c>
      <c r="Q112" s="324">
        <f t="shared" si="89"/>
        <v>0</v>
      </c>
      <c r="R112" s="305">
        <f t="shared" si="90"/>
        <v>0</v>
      </c>
      <c r="S112" s="73" t="str">
        <f t="shared" si="91"/>
        <v>正常</v>
      </c>
      <c r="T112" s="72">
        <f t="shared" si="16"/>
        <v>0</v>
      </c>
      <c r="U112" s="72"/>
      <c r="V112" s="125">
        <f t="shared" si="17"/>
        <v>0</v>
      </c>
      <c r="W112" s="72"/>
      <c r="X112" s="72"/>
      <c r="Y112" s="72"/>
      <c r="Z112" s="72"/>
      <c r="AA112" s="72"/>
      <c r="AB112" s="72"/>
      <c r="AC112" s="124">
        <f t="shared" si="19"/>
        <v>0</v>
      </c>
      <c r="AD112" s="324">
        <f t="shared" si="92"/>
        <v>0</v>
      </c>
      <c r="AE112" s="305">
        <f t="shared" si="93"/>
        <v>0</v>
      </c>
      <c r="AF112" s="73" t="str">
        <f t="shared" si="94"/>
        <v>正常</v>
      </c>
      <c r="AG112" s="72">
        <f t="shared" si="95"/>
        <v>0</v>
      </c>
      <c r="AH112" s="17">
        <f t="shared" si="96"/>
        <v>0</v>
      </c>
      <c r="AI112" s="49">
        <f t="shared" si="20"/>
        <v>0</v>
      </c>
      <c r="AJ112" s="50">
        <f t="shared" si="97"/>
        <v>0</v>
      </c>
      <c r="AK112" s="326">
        <f t="shared" si="88"/>
        <v>0</v>
      </c>
      <c r="AL112" s="305">
        <f t="shared" si="98"/>
        <v>0</v>
      </c>
      <c r="AM112" s="74" t="str">
        <f t="shared" si="99"/>
        <v>正常</v>
      </c>
      <c r="AN112" s="49"/>
      <c r="AO112" s="124">
        <f t="shared" si="78"/>
        <v>0</v>
      </c>
      <c r="AP112" s="127">
        <f t="shared" si="102"/>
        <v>0</v>
      </c>
      <c r="AQ112" s="137">
        <f t="shared" si="23"/>
        <v>0</v>
      </c>
      <c r="AR112" s="75" t="str">
        <f t="shared" si="103"/>
        <v>正常</v>
      </c>
    </row>
    <row r="113" spans="1:44" ht="33.75">
      <c r="A113" s="765" t="str">
        <f>目录及填表说明!$D$3</f>
        <v>请填XX地区</v>
      </c>
      <c r="B113" s="765" t="str">
        <f>目录及填表说明!$D$4</f>
        <v>请填XX项目</v>
      </c>
      <c r="C113" s="83">
        <v>2040603</v>
      </c>
      <c r="D113" s="76" t="s">
        <v>217</v>
      </c>
      <c r="E113" s="72"/>
      <c r="F113" s="72"/>
      <c r="G113" s="72"/>
      <c r="H113" s="72"/>
      <c r="I113" s="125">
        <f t="shared" si="25"/>
        <v>0</v>
      </c>
      <c r="J113" s="72"/>
      <c r="K113" s="72"/>
      <c r="L113" s="72"/>
      <c r="M113" s="72"/>
      <c r="N113" s="72"/>
      <c r="O113" s="72"/>
      <c r="P113" s="124">
        <f t="shared" si="15"/>
        <v>0</v>
      </c>
      <c r="Q113" s="324">
        <f t="shared" si="89"/>
        <v>0</v>
      </c>
      <c r="R113" s="305">
        <f t="shared" si="90"/>
        <v>0</v>
      </c>
      <c r="S113" s="73" t="str">
        <f t="shared" si="91"/>
        <v>正常</v>
      </c>
      <c r="T113" s="72">
        <f t="shared" si="16"/>
        <v>0</v>
      </c>
      <c r="U113" s="72"/>
      <c r="V113" s="125">
        <f t="shared" si="17"/>
        <v>0</v>
      </c>
      <c r="W113" s="72"/>
      <c r="X113" s="72"/>
      <c r="Y113" s="72"/>
      <c r="Z113" s="72"/>
      <c r="AA113" s="72"/>
      <c r="AB113" s="72"/>
      <c r="AC113" s="124">
        <f t="shared" si="19"/>
        <v>0</v>
      </c>
      <c r="AD113" s="324">
        <f t="shared" si="92"/>
        <v>0</v>
      </c>
      <c r="AE113" s="305">
        <f t="shared" si="93"/>
        <v>0</v>
      </c>
      <c r="AF113" s="73" t="str">
        <f t="shared" si="94"/>
        <v>正常</v>
      </c>
      <c r="AG113" s="72">
        <f t="shared" si="95"/>
        <v>0</v>
      </c>
      <c r="AH113" s="17">
        <f t="shared" si="96"/>
        <v>0</v>
      </c>
      <c r="AI113" s="49">
        <f t="shared" si="20"/>
        <v>0</v>
      </c>
      <c r="AJ113" s="50">
        <f t="shared" si="97"/>
        <v>0</v>
      </c>
      <c r="AK113" s="326">
        <f t="shared" si="88"/>
        <v>0</v>
      </c>
      <c r="AL113" s="305">
        <f t="shared" si="98"/>
        <v>0</v>
      </c>
      <c r="AM113" s="74" t="str">
        <f t="shared" si="99"/>
        <v>正常</v>
      </c>
      <c r="AN113" s="49"/>
      <c r="AO113" s="124">
        <f t="shared" si="78"/>
        <v>0</v>
      </c>
      <c r="AP113" s="127">
        <f t="shared" si="102"/>
        <v>0</v>
      </c>
      <c r="AQ113" s="137">
        <f t="shared" si="23"/>
        <v>0</v>
      </c>
      <c r="AR113" s="75" t="str">
        <f t="shared" si="103"/>
        <v>正常</v>
      </c>
    </row>
    <row r="114" spans="1:44" ht="33.75">
      <c r="A114" s="765" t="str">
        <f>目录及填表说明!$D$3</f>
        <v>请填XX地区</v>
      </c>
      <c r="B114" s="765" t="str">
        <f>目录及填表说明!$D$4</f>
        <v>请填XX项目</v>
      </c>
      <c r="C114" s="83">
        <v>2040604</v>
      </c>
      <c r="D114" s="76" t="s">
        <v>218</v>
      </c>
      <c r="E114" s="72"/>
      <c r="F114" s="72"/>
      <c r="G114" s="72"/>
      <c r="H114" s="72"/>
      <c r="I114" s="125">
        <f t="shared" si="25"/>
        <v>0</v>
      </c>
      <c r="J114" s="72"/>
      <c r="K114" s="72"/>
      <c r="L114" s="72"/>
      <c r="M114" s="72"/>
      <c r="N114" s="72"/>
      <c r="O114" s="72"/>
      <c r="P114" s="124">
        <f t="shared" si="15"/>
        <v>0</v>
      </c>
      <c r="Q114" s="324">
        <f t="shared" si="89"/>
        <v>0</v>
      </c>
      <c r="R114" s="305">
        <f t="shared" si="90"/>
        <v>0</v>
      </c>
      <c r="S114" s="73" t="str">
        <f t="shared" si="91"/>
        <v>正常</v>
      </c>
      <c r="T114" s="72">
        <f t="shared" si="16"/>
        <v>0</v>
      </c>
      <c r="U114" s="72"/>
      <c r="V114" s="125">
        <f t="shared" si="17"/>
        <v>0</v>
      </c>
      <c r="W114" s="72"/>
      <c r="X114" s="72"/>
      <c r="Y114" s="72"/>
      <c r="Z114" s="72"/>
      <c r="AA114" s="72"/>
      <c r="AB114" s="72"/>
      <c r="AC114" s="124">
        <f t="shared" si="19"/>
        <v>0</v>
      </c>
      <c r="AD114" s="324">
        <f t="shared" si="92"/>
        <v>0</v>
      </c>
      <c r="AE114" s="305">
        <f t="shared" si="93"/>
        <v>0</v>
      </c>
      <c r="AF114" s="73" t="str">
        <f t="shared" si="94"/>
        <v>正常</v>
      </c>
      <c r="AG114" s="72">
        <f t="shared" si="95"/>
        <v>0</v>
      </c>
      <c r="AH114" s="17">
        <f t="shared" si="96"/>
        <v>0</v>
      </c>
      <c r="AI114" s="49">
        <f t="shared" si="20"/>
        <v>0</v>
      </c>
      <c r="AJ114" s="50">
        <f t="shared" si="97"/>
        <v>0</v>
      </c>
      <c r="AK114" s="326">
        <f t="shared" si="88"/>
        <v>0</v>
      </c>
      <c r="AL114" s="305">
        <f t="shared" si="98"/>
        <v>0</v>
      </c>
      <c r="AM114" s="74" t="str">
        <f t="shared" si="99"/>
        <v>正常</v>
      </c>
      <c r="AN114" s="49"/>
      <c r="AO114" s="124">
        <f t="shared" si="78"/>
        <v>0</v>
      </c>
      <c r="AP114" s="127">
        <f t="shared" si="102"/>
        <v>0</v>
      </c>
      <c r="AQ114" s="137">
        <f t="shared" si="23"/>
        <v>0</v>
      </c>
      <c r="AR114" s="75" t="str">
        <f t="shared" si="103"/>
        <v>正常</v>
      </c>
    </row>
    <row r="115" spans="1:44" ht="33.75">
      <c r="A115" s="765" t="str">
        <f>目录及填表说明!$D$3</f>
        <v>请填XX地区</v>
      </c>
      <c r="B115" s="765" t="str">
        <f>目录及填表说明!$D$4</f>
        <v>请填XX项目</v>
      </c>
      <c r="C115" s="83">
        <v>2040605</v>
      </c>
      <c r="D115" s="76" t="s">
        <v>214</v>
      </c>
      <c r="E115" s="72"/>
      <c r="F115" s="72"/>
      <c r="G115" s="72"/>
      <c r="H115" s="72"/>
      <c r="I115" s="125">
        <f t="shared" si="25"/>
        <v>0</v>
      </c>
      <c r="J115" s="72"/>
      <c r="K115" s="72"/>
      <c r="L115" s="72"/>
      <c r="M115" s="72"/>
      <c r="N115" s="72"/>
      <c r="O115" s="72"/>
      <c r="P115" s="124">
        <f t="shared" si="15"/>
        <v>0</v>
      </c>
      <c r="Q115" s="324">
        <f t="shared" si="89"/>
        <v>0</v>
      </c>
      <c r="R115" s="305">
        <f t="shared" si="90"/>
        <v>0</v>
      </c>
      <c r="S115" s="73" t="str">
        <f t="shared" si="91"/>
        <v>正常</v>
      </c>
      <c r="T115" s="72">
        <f t="shared" si="16"/>
        <v>0</v>
      </c>
      <c r="U115" s="72"/>
      <c r="V115" s="125">
        <f t="shared" si="17"/>
        <v>0</v>
      </c>
      <c r="W115" s="72"/>
      <c r="X115" s="72"/>
      <c r="Y115" s="72"/>
      <c r="Z115" s="72"/>
      <c r="AA115" s="72"/>
      <c r="AB115" s="72"/>
      <c r="AC115" s="124">
        <f t="shared" si="19"/>
        <v>0</v>
      </c>
      <c r="AD115" s="324">
        <f t="shared" si="92"/>
        <v>0</v>
      </c>
      <c r="AE115" s="305">
        <f t="shared" si="93"/>
        <v>0</v>
      </c>
      <c r="AF115" s="73" t="str">
        <f t="shared" si="94"/>
        <v>正常</v>
      </c>
      <c r="AG115" s="72">
        <f t="shared" si="95"/>
        <v>0</v>
      </c>
      <c r="AH115" s="17">
        <f t="shared" si="96"/>
        <v>0</v>
      </c>
      <c r="AI115" s="49">
        <f t="shared" si="20"/>
        <v>0</v>
      </c>
      <c r="AJ115" s="50">
        <f t="shared" si="97"/>
        <v>0</v>
      </c>
      <c r="AK115" s="326">
        <f t="shared" si="88"/>
        <v>0</v>
      </c>
      <c r="AL115" s="305">
        <f t="shared" si="98"/>
        <v>0</v>
      </c>
      <c r="AM115" s="74" t="str">
        <f t="shared" si="99"/>
        <v>正常</v>
      </c>
      <c r="AN115" s="49"/>
      <c r="AO115" s="124">
        <f t="shared" si="78"/>
        <v>0</v>
      </c>
      <c r="AP115" s="127">
        <f t="shared" si="102"/>
        <v>0</v>
      </c>
      <c r="AQ115" s="137">
        <f t="shared" si="23"/>
        <v>0</v>
      </c>
      <c r="AR115" s="75" t="str">
        <f t="shared" si="103"/>
        <v>正常</v>
      </c>
    </row>
    <row r="116" spans="1:44" ht="33.75">
      <c r="A116" s="766" t="str">
        <f>目录及填表说明!$D$3</f>
        <v>请填XX地区</v>
      </c>
      <c r="B116" s="766" t="str">
        <f>目录及填表说明!$D$4</f>
        <v>请填XX项目</v>
      </c>
      <c r="C116" s="83">
        <v>205</v>
      </c>
      <c r="D116" s="76" t="s">
        <v>219</v>
      </c>
      <c r="E116" s="5">
        <f>E117+E120</f>
        <v>0</v>
      </c>
      <c r="F116" s="5">
        <f>F117+F120</f>
        <v>0</v>
      </c>
      <c r="G116" s="5">
        <f>G117+G120</f>
        <v>0</v>
      </c>
      <c r="H116" s="5">
        <f>H117+H120</f>
        <v>0</v>
      </c>
      <c r="I116" s="134">
        <f t="shared" si="25"/>
        <v>0</v>
      </c>
      <c r="J116" s="5">
        <f>J117+J120</f>
        <v>0</v>
      </c>
      <c r="K116" s="5">
        <f t="shared" ref="K116:O116" si="106">K117+K120</f>
        <v>0</v>
      </c>
      <c r="L116" s="5">
        <f t="shared" si="106"/>
        <v>0</v>
      </c>
      <c r="M116" s="5">
        <f t="shared" si="106"/>
        <v>0</v>
      </c>
      <c r="N116" s="5">
        <f t="shared" si="106"/>
        <v>0</v>
      </c>
      <c r="O116" s="5">
        <f t="shared" si="106"/>
        <v>0</v>
      </c>
      <c r="P116" s="131">
        <f t="shared" si="15"/>
        <v>0</v>
      </c>
      <c r="Q116" s="324">
        <f t="shared" si="89"/>
        <v>0</v>
      </c>
      <c r="R116" s="305">
        <f t="shared" si="90"/>
        <v>0</v>
      </c>
      <c r="S116" s="73" t="str">
        <f t="shared" si="91"/>
        <v>正常</v>
      </c>
      <c r="T116" s="5">
        <f t="shared" si="16"/>
        <v>0</v>
      </c>
      <c r="U116" s="5">
        <f>U117+U120</f>
        <v>0</v>
      </c>
      <c r="V116" s="134">
        <f t="shared" si="17"/>
        <v>0</v>
      </c>
      <c r="W116" s="5">
        <f>W117+W120</f>
        <v>0</v>
      </c>
      <c r="X116" s="5">
        <f t="shared" ref="X116:AB116" si="107">X117+X120</f>
        <v>0</v>
      </c>
      <c r="Y116" s="5">
        <f t="shared" si="107"/>
        <v>0</v>
      </c>
      <c r="Z116" s="5">
        <f t="shared" si="107"/>
        <v>0</v>
      </c>
      <c r="AA116" s="5">
        <f t="shared" si="107"/>
        <v>0</v>
      </c>
      <c r="AB116" s="5">
        <f t="shared" si="107"/>
        <v>0</v>
      </c>
      <c r="AC116" s="124">
        <f t="shared" si="19"/>
        <v>0</v>
      </c>
      <c r="AD116" s="324">
        <f t="shared" si="92"/>
        <v>0</v>
      </c>
      <c r="AE116" s="305">
        <f t="shared" si="93"/>
        <v>0</v>
      </c>
      <c r="AF116" s="73" t="str">
        <f t="shared" si="94"/>
        <v>正常</v>
      </c>
      <c r="AG116" s="72">
        <f t="shared" si="95"/>
        <v>0</v>
      </c>
      <c r="AH116" s="17">
        <f t="shared" si="96"/>
        <v>0</v>
      </c>
      <c r="AI116" s="49">
        <f t="shared" si="20"/>
        <v>0</v>
      </c>
      <c r="AJ116" s="50">
        <f t="shared" si="97"/>
        <v>0</v>
      </c>
      <c r="AK116" s="326">
        <f t="shared" ref="AK116:AK136" si="108">IF(AI116=0,IF(AJ116&gt;0,100%,IF(AJ116&lt;0,-100%,0)),IF(AI116&lt;0,IF(AJ116&gt;0,100%,-AJ116/V116),AJ116/AI116))</f>
        <v>0</v>
      </c>
      <c r="AL116" s="305">
        <f t="shared" si="98"/>
        <v>0</v>
      </c>
      <c r="AM116" s="74" t="str">
        <f t="shared" si="99"/>
        <v>正常</v>
      </c>
      <c r="AN116" s="49"/>
      <c r="AO116" s="124">
        <f t="shared" si="78"/>
        <v>0</v>
      </c>
      <c r="AP116" s="127">
        <f t="shared" si="22"/>
        <v>0</v>
      </c>
      <c r="AQ116" s="137">
        <f t="shared" si="23"/>
        <v>0</v>
      </c>
      <c r="AR116" s="75" t="str">
        <f t="shared" si="24"/>
        <v>正常</v>
      </c>
    </row>
    <row r="117" spans="1:44" ht="33.75">
      <c r="A117" s="766" t="str">
        <f>目录及填表说明!$D$3</f>
        <v>请填XX地区</v>
      </c>
      <c r="B117" s="766" t="str">
        <f>目录及填表说明!$D$4</f>
        <v>请填XX项目</v>
      </c>
      <c r="C117" s="83">
        <v>20501</v>
      </c>
      <c r="D117" s="76" t="s">
        <v>220</v>
      </c>
      <c r="E117" s="20">
        <f>SUM(E118:E119)</f>
        <v>0</v>
      </c>
      <c r="F117" s="20">
        <f>SUM(F118:F119)</f>
        <v>0</v>
      </c>
      <c r="G117" s="20">
        <f>SUM(G118:G119)</f>
        <v>0</v>
      </c>
      <c r="H117" s="20">
        <f>SUM(H118:H119)</f>
        <v>0</v>
      </c>
      <c r="I117" s="135">
        <f>G117+H117</f>
        <v>0</v>
      </c>
      <c r="J117" s="20">
        <f>SUM(J118:J119)</f>
        <v>0</v>
      </c>
      <c r="K117" s="20">
        <f t="shared" ref="K117:O117" si="109">SUM(K118:K119)</f>
        <v>0</v>
      </c>
      <c r="L117" s="20">
        <f t="shared" si="109"/>
        <v>0</v>
      </c>
      <c r="M117" s="20">
        <f t="shared" si="109"/>
        <v>0</v>
      </c>
      <c r="N117" s="20">
        <f t="shared" si="109"/>
        <v>0</v>
      </c>
      <c r="O117" s="20">
        <f t="shared" si="109"/>
        <v>0</v>
      </c>
      <c r="P117" s="132">
        <f t="shared" si="15"/>
        <v>0</v>
      </c>
      <c r="Q117" s="324">
        <f t="shared" si="89"/>
        <v>0</v>
      </c>
      <c r="R117" s="305">
        <f t="shared" si="90"/>
        <v>0</v>
      </c>
      <c r="S117" s="73" t="str">
        <f t="shared" si="91"/>
        <v>正常</v>
      </c>
      <c r="T117" s="20">
        <f t="shared" si="16"/>
        <v>0</v>
      </c>
      <c r="U117" s="20">
        <f>SUM(U118:U119)</f>
        <v>0</v>
      </c>
      <c r="V117" s="135">
        <f t="shared" si="17"/>
        <v>0</v>
      </c>
      <c r="W117" s="20">
        <f>SUM(W118:W119)</f>
        <v>0</v>
      </c>
      <c r="X117" s="20">
        <f t="shared" ref="X117:AB117" si="110">SUM(X118:X119)</f>
        <v>0</v>
      </c>
      <c r="Y117" s="20">
        <f t="shared" si="110"/>
        <v>0</v>
      </c>
      <c r="Z117" s="20">
        <f t="shared" si="110"/>
        <v>0</v>
      </c>
      <c r="AA117" s="20">
        <f t="shared" si="110"/>
        <v>0</v>
      </c>
      <c r="AB117" s="20">
        <f t="shared" si="110"/>
        <v>0</v>
      </c>
      <c r="AC117" s="124">
        <f t="shared" si="19"/>
        <v>0</v>
      </c>
      <c r="AD117" s="324">
        <f t="shared" si="92"/>
        <v>0</v>
      </c>
      <c r="AE117" s="305">
        <f t="shared" si="93"/>
        <v>0</v>
      </c>
      <c r="AF117" s="73" t="str">
        <f t="shared" si="94"/>
        <v>正常</v>
      </c>
      <c r="AG117" s="72">
        <f t="shared" si="95"/>
        <v>0</v>
      </c>
      <c r="AH117" s="17">
        <f t="shared" si="96"/>
        <v>0</v>
      </c>
      <c r="AI117" s="49">
        <f t="shared" si="20"/>
        <v>0</v>
      </c>
      <c r="AJ117" s="50">
        <f t="shared" si="97"/>
        <v>0</v>
      </c>
      <c r="AK117" s="326">
        <f t="shared" si="108"/>
        <v>0</v>
      </c>
      <c r="AL117" s="305">
        <f t="shared" si="98"/>
        <v>0</v>
      </c>
      <c r="AM117" s="74" t="str">
        <f t="shared" si="99"/>
        <v>正常</v>
      </c>
      <c r="AN117" s="49"/>
      <c r="AO117" s="124">
        <f t="shared" si="78"/>
        <v>0</v>
      </c>
      <c r="AP117" s="127">
        <f t="shared" si="22"/>
        <v>0</v>
      </c>
      <c r="AQ117" s="137">
        <f t="shared" si="23"/>
        <v>0</v>
      </c>
      <c r="AR117" s="75" t="str">
        <f t="shared" si="24"/>
        <v>正常</v>
      </c>
    </row>
    <row r="118" spans="1:44" ht="33.75">
      <c r="A118" s="766" t="str">
        <f>目录及填表说明!$D$3</f>
        <v>请填XX地区</v>
      </c>
      <c r="B118" s="766" t="str">
        <f>目录及填表说明!$D$4</f>
        <v>请填XX项目</v>
      </c>
      <c r="C118" s="83">
        <v>2050101</v>
      </c>
      <c r="D118" s="76" t="s">
        <v>221</v>
      </c>
      <c r="E118" s="72"/>
      <c r="F118" s="72"/>
      <c r="G118" s="72"/>
      <c r="H118" s="72"/>
      <c r="I118" s="125">
        <f t="shared" si="25"/>
        <v>0</v>
      </c>
      <c r="J118" s="72"/>
      <c r="K118" s="72"/>
      <c r="L118" s="72"/>
      <c r="M118" s="72"/>
      <c r="N118" s="72"/>
      <c r="O118" s="72"/>
      <c r="P118" s="124">
        <f t="shared" si="15"/>
        <v>0</v>
      </c>
      <c r="Q118" s="324">
        <f t="shared" si="89"/>
        <v>0</v>
      </c>
      <c r="R118" s="305">
        <f t="shared" si="90"/>
        <v>0</v>
      </c>
      <c r="S118" s="73" t="str">
        <f t="shared" si="91"/>
        <v>正常</v>
      </c>
      <c r="T118" s="72">
        <f t="shared" si="16"/>
        <v>0</v>
      </c>
      <c r="U118" s="72"/>
      <c r="V118" s="125">
        <f t="shared" si="17"/>
        <v>0</v>
      </c>
      <c r="W118" s="72"/>
      <c r="X118" s="72"/>
      <c r="Y118" s="72"/>
      <c r="Z118" s="72"/>
      <c r="AA118" s="72"/>
      <c r="AB118" s="72"/>
      <c r="AC118" s="124">
        <f t="shared" si="19"/>
        <v>0</v>
      </c>
      <c r="AD118" s="324">
        <f t="shared" si="92"/>
        <v>0</v>
      </c>
      <c r="AE118" s="305">
        <f t="shared" si="93"/>
        <v>0</v>
      </c>
      <c r="AF118" s="73" t="str">
        <f t="shared" si="94"/>
        <v>正常</v>
      </c>
      <c r="AG118" s="72">
        <f t="shared" si="95"/>
        <v>0</v>
      </c>
      <c r="AH118" s="17">
        <f t="shared" si="96"/>
        <v>0</v>
      </c>
      <c r="AI118" s="49">
        <f t="shared" si="20"/>
        <v>0</v>
      </c>
      <c r="AJ118" s="50">
        <f t="shared" si="97"/>
        <v>0</v>
      </c>
      <c r="AK118" s="326">
        <f t="shared" si="108"/>
        <v>0</v>
      </c>
      <c r="AL118" s="305">
        <f t="shared" si="98"/>
        <v>0</v>
      </c>
      <c r="AM118" s="74" t="str">
        <f t="shared" si="99"/>
        <v>正常</v>
      </c>
      <c r="AN118" s="49"/>
      <c r="AO118" s="124">
        <f t="shared" si="78"/>
        <v>0</v>
      </c>
      <c r="AP118" s="127">
        <f t="shared" si="22"/>
        <v>0</v>
      </c>
      <c r="AQ118" s="137">
        <f t="shared" si="23"/>
        <v>0</v>
      </c>
      <c r="AR118" s="75" t="str">
        <f t="shared" si="24"/>
        <v>正常</v>
      </c>
    </row>
    <row r="119" spans="1:44" ht="33.75">
      <c r="A119" s="766" t="str">
        <f>目录及填表说明!$D$3</f>
        <v>请填XX地区</v>
      </c>
      <c r="B119" s="766" t="str">
        <f>目录及填表说明!$D$4</f>
        <v>请填XX项目</v>
      </c>
      <c r="C119" s="83">
        <v>2050102</v>
      </c>
      <c r="D119" s="76" t="s">
        <v>222</v>
      </c>
      <c r="E119" s="72"/>
      <c r="F119" s="72"/>
      <c r="G119" s="72"/>
      <c r="H119" s="72"/>
      <c r="I119" s="125">
        <f t="shared" si="25"/>
        <v>0</v>
      </c>
      <c r="J119" s="72"/>
      <c r="K119" s="72"/>
      <c r="L119" s="72"/>
      <c r="M119" s="72"/>
      <c r="N119" s="72"/>
      <c r="O119" s="72"/>
      <c r="P119" s="124">
        <f t="shared" si="15"/>
        <v>0</v>
      </c>
      <c r="Q119" s="324">
        <f t="shared" si="89"/>
        <v>0</v>
      </c>
      <c r="R119" s="305">
        <f t="shared" si="90"/>
        <v>0</v>
      </c>
      <c r="S119" s="73" t="str">
        <f t="shared" si="91"/>
        <v>正常</v>
      </c>
      <c r="T119" s="72">
        <f t="shared" si="16"/>
        <v>0</v>
      </c>
      <c r="U119" s="72"/>
      <c r="V119" s="125">
        <f t="shared" si="17"/>
        <v>0</v>
      </c>
      <c r="W119" s="72"/>
      <c r="X119" s="72"/>
      <c r="Y119" s="72"/>
      <c r="Z119" s="72"/>
      <c r="AA119" s="72"/>
      <c r="AB119" s="72"/>
      <c r="AC119" s="124">
        <f t="shared" si="19"/>
        <v>0</v>
      </c>
      <c r="AD119" s="324">
        <f t="shared" si="92"/>
        <v>0</v>
      </c>
      <c r="AE119" s="305">
        <f t="shared" si="93"/>
        <v>0</v>
      </c>
      <c r="AF119" s="73" t="str">
        <f t="shared" si="94"/>
        <v>正常</v>
      </c>
      <c r="AG119" s="72">
        <f t="shared" si="95"/>
        <v>0</v>
      </c>
      <c r="AH119" s="17">
        <f t="shared" si="96"/>
        <v>0</v>
      </c>
      <c r="AI119" s="49">
        <f t="shared" si="20"/>
        <v>0</v>
      </c>
      <c r="AJ119" s="50">
        <f t="shared" si="97"/>
        <v>0</v>
      </c>
      <c r="AK119" s="326">
        <f t="shared" si="108"/>
        <v>0</v>
      </c>
      <c r="AL119" s="305">
        <f t="shared" si="98"/>
        <v>0</v>
      </c>
      <c r="AM119" s="74" t="str">
        <f t="shared" si="99"/>
        <v>正常</v>
      </c>
      <c r="AN119" s="49"/>
      <c r="AO119" s="124">
        <f t="shared" si="78"/>
        <v>0</v>
      </c>
      <c r="AP119" s="127">
        <f t="shared" si="22"/>
        <v>0</v>
      </c>
      <c r="AQ119" s="137">
        <f t="shared" si="23"/>
        <v>0</v>
      </c>
      <c r="AR119" s="75" t="str">
        <f t="shared" si="24"/>
        <v>正常</v>
      </c>
    </row>
    <row r="120" spans="1:44" ht="33.75">
      <c r="A120" s="766" t="str">
        <f>目录及填表说明!$D$3</f>
        <v>请填XX地区</v>
      </c>
      <c r="B120" s="766" t="str">
        <f>目录及填表说明!$D$4</f>
        <v>请填XX项目</v>
      </c>
      <c r="C120" s="83">
        <v>20502</v>
      </c>
      <c r="D120" s="76" t="s">
        <v>223</v>
      </c>
      <c r="E120" s="20">
        <f>SUM(E121:E125)</f>
        <v>0</v>
      </c>
      <c r="F120" s="20">
        <f>SUM(F121:F125)</f>
        <v>0</v>
      </c>
      <c r="G120" s="20">
        <f>SUM(G121:G125)</f>
        <v>0</v>
      </c>
      <c r="H120" s="20">
        <f>SUM(H121:H125)</f>
        <v>0</v>
      </c>
      <c r="I120" s="135">
        <f t="shared" si="25"/>
        <v>0</v>
      </c>
      <c r="J120" s="20">
        <f>SUM(J121:J125)</f>
        <v>0</v>
      </c>
      <c r="K120" s="20">
        <f t="shared" ref="K120:O120" si="111">SUM(K121:K125)</f>
        <v>0</v>
      </c>
      <c r="L120" s="20">
        <f t="shared" si="111"/>
        <v>0</v>
      </c>
      <c r="M120" s="20">
        <f t="shared" si="111"/>
        <v>0</v>
      </c>
      <c r="N120" s="20">
        <f t="shared" si="111"/>
        <v>0</v>
      </c>
      <c r="O120" s="20">
        <f t="shared" si="111"/>
        <v>0</v>
      </c>
      <c r="P120" s="132">
        <f t="shared" si="15"/>
        <v>0</v>
      </c>
      <c r="Q120" s="324">
        <f t="shared" si="89"/>
        <v>0</v>
      </c>
      <c r="R120" s="305">
        <f t="shared" si="90"/>
        <v>0</v>
      </c>
      <c r="S120" s="73" t="str">
        <f t="shared" si="91"/>
        <v>正常</v>
      </c>
      <c r="T120" s="20">
        <f t="shared" si="16"/>
        <v>0</v>
      </c>
      <c r="U120" s="20">
        <f>SUM(U121:U125)</f>
        <v>0</v>
      </c>
      <c r="V120" s="135">
        <f t="shared" si="17"/>
        <v>0</v>
      </c>
      <c r="W120" s="20">
        <f>SUM(W121:W125)</f>
        <v>0</v>
      </c>
      <c r="X120" s="20">
        <f t="shared" ref="X120:AB120" si="112">SUM(X121:X125)</f>
        <v>0</v>
      </c>
      <c r="Y120" s="20">
        <f t="shared" si="112"/>
        <v>0</v>
      </c>
      <c r="Z120" s="20">
        <f t="shared" si="112"/>
        <v>0</v>
      </c>
      <c r="AA120" s="20">
        <f t="shared" si="112"/>
        <v>0</v>
      </c>
      <c r="AB120" s="20">
        <f t="shared" si="112"/>
        <v>0</v>
      </c>
      <c r="AC120" s="124">
        <f t="shared" si="19"/>
        <v>0</v>
      </c>
      <c r="AD120" s="324">
        <f t="shared" si="92"/>
        <v>0</v>
      </c>
      <c r="AE120" s="305">
        <f t="shared" si="93"/>
        <v>0</v>
      </c>
      <c r="AF120" s="73" t="str">
        <f t="shared" si="94"/>
        <v>正常</v>
      </c>
      <c r="AG120" s="72">
        <f t="shared" si="95"/>
        <v>0</v>
      </c>
      <c r="AH120" s="17">
        <f t="shared" si="96"/>
        <v>0</v>
      </c>
      <c r="AI120" s="49">
        <f t="shared" si="20"/>
        <v>0</v>
      </c>
      <c r="AJ120" s="50">
        <f t="shared" si="97"/>
        <v>0</v>
      </c>
      <c r="AK120" s="326">
        <f t="shared" si="108"/>
        <v>0</v>
      </c>
      <c r="AL120" s="305">
        <f t="shared" si="98"/>
        <v>0</v>
      </c>
      <c r="AM120" s="74" t="str">
        <f t="shared" si="99"/>
        <v>正常</v>
      </c>
      <c r="AN120" s="49"/>
      <c r="AO120" s="124">
        <f t="shared" si="78"/>
        <v>0</v>
      </c>
      <c r="AP120" s="127">
        <f t="shared" si="22"/>
        <v>0</v>
      </c>
      <c r="AQ120" s="137">
        <f t="shared" si="23"/>
        <v>0</v>
      </c>
      <c r="AR120" s="75" t="str">
        <f t="shared" si="24"/>
        <v>正常</v>
      </c>
    </row>
    <row r="121" spans="1:44" ht="33.75">
      <c r="A121" s="766" t="str">
        <f>目录及填表说明!$D$3</f>
        <v>请填XX地区</v>
      </c>
      <c r="B121" s="766" t="str">
        <f>目录及填表说明!$D$4</f>
        <v>请填XX项目</v>
      </c>
      <c r="C121" s="83">
        <v>2050201</v>
      </c>
      <c r="D121" s="76" t="s">
        <v>224</v>
      </c>
      <c r="E121" s="72"/>
      <c r="F121" s="72"/>
      <c r="G121" s="72"/>
      <c r="H121" s="72"/>
      <c r="I121" s="125">
        <f t="shared" si="25"/>
        <v>0</v>
      </c>
      <c r="J121" s="72"/>
      <c r="K121" s="72"/>
      <c r="L121" s="72"/>
      <c r="M121" s="72"/>
      <c r="N121" s="72"/>
      <c r="O121" s="72"/>
      <c r="P121" s="124">
        <f t="shared" si="15"/>
        <v>0</v>
      </c>
      <c r="Q121" s="324">
        <f t="shared" si="89"/>
        <v>0</v>
      </c>
      <c r="R121" s="305">
        <f t="shared" si="90"/>
        <v>0</v>
      </c>
      <c r="S121" s="73" t="str">
        <f t="shared" si="91"/>
        <v>正常</v>
      </c>
      <c r="T121" s="72">
        <f t="shared" si="16"/>
        <v>0</v>
      </c>
      <c r="U121" s="72"/>
      <c r="V121" s="125">
        <f t="shared" si="17"/>
        <v>0</v>
      </c>
      <c r="W121" s="72"/>
      <c r="X121" s="72"/>
      <c r="Y121" s="72"/>
      <c r="Z121" s="72"/>
      <c r="AA121" s="72"/>
      <c r="AB121" s="72"/>
      <c r="AC121" s="124">
        <f t="shared" si="19"/>
        <v>0</v>
      </c>
      <c r="AD121" s="324">
        <f t="shared" si="92"/>
        <v>0</v>
      </c>
      <c r="AE121" s="305">
        <f t="shared" si="93"/>
        <v>0</v>
      </c>
      <c r="AF121" s="73" t="str">
        <f t="shared" si="94"/>
        <v>正常</v>
      </c>
      <c r="AG121" s="72">
        <f t="shared" si="95"/>
        <v>0</v>
      </c>
      <c r="AH121" s="17">
        <f t="shared" si="96"/>
        <v>0</v>
      </c>
      <c r="AI121" s="49">
        <f t="shared" si="20"/>
        <v>0</v>
      </c>
      <c r="AJ121" s="50">
        <f t="shared" si="97"/>
        <v>0</v>
      </c>
      <c r="AK121" s="326">
        <f t="shared" si="108"/>
        <v>0</v>
      </c>
      <c r="AL121" s="305">
        <f t="shared" si="98"/>
        <v>0</v>
      </c>
      <c r="AM121" s="74" t="str">
        <f t="shared" si="99"/>
        <v>正常</v>
      </c>
      <c r="AN121" s="49"/>
      <c r="AO121" s="124">
        <f t="shared" si="78"/>
        <v>0</v>
      </c>
      <c r="AP121" s="127">
        <f t="shared" si="22"/>
        <v>0</v>
      </c>
      <c r="AQ121" s="137">
        <f t="shared" si="23"/>
        <v>0</v>
      </c>
      <c r="AR121" s="75" t="str">
        <f t="shared" si="24"/>
        <v>正常</v>
      </c>
    </row>
    <row r="122" spans="1:44" ht="33.75">
      <c r="A122" s="766" t="str">
        <f>目录及填表说明!$D$3</f>
        <v>请填XX地区</v>
      </c>
      <c r="B122" s="766" t="str">
        <f>目录及填表说明!$D$4</f>
        <v>请填XX项目</v>
      </c>
      <c r="C122" s="83">
        <v>2050202</v>
      </c>
      <c r="D122" s="76" t="s">
        <v>225</v>
      </c>
      <c r="E122" s="72"/>
      <c r="F122" s="72"/>
      <c r="G122" s="72"/>
      <c r="H122" s="72"/>
      <c r="I122" s="125">
        <f t="shared" si="25"/>
        <v>0</v>
      </c>
      <c r="J122" s="72"/>
      <c r="K122" s="72"/>
      <c r="L122" s="72"/>
      <c r="M122" s="72"/>
      <c r="N122" s="72"/>
      <c r="O122" s="72"/>
      <c r="P122" s="124">
        <f t="shared" si="15"/>
        <v>0</v>
      </c>
      <c r="Q122" s="324">
        <f t="shared" si="89"/>
        <v>0</v>
      </c>
      <c r="R122" s="305">
        <f t="shared" si="90"/>
        <v>0</v>
      </c>
      <c r="S122" s="73" t="str">
        <f t="shared" si="91"/>
        <v>正常</v>
      </c>
      <c r="T122" s="72">
        <f t="shared" si="16"/>
        <v>0</v>
      </c>
      <c r="U122" s="72"/>
      <c r="V122" s="125">
        <f t="shared" si="17"/>
        <v>0</v>
      </c>
      <c r="W122" s="72"/>
      <c r="X122" s="72"/>
      <c r="Y122" s="72"/>
      <c r="Z122" s="72"/>
      <c r="AA122" s="72"/>
      <c r="AB122" s="72"/>
      <c r="AC122" s="124">
        <f t="shared" si="19"/>
        <v>0</v>
      </c>
      <c r="AD122" s="324">
        <f t="shared" si="92"/>
        <v>0</v>
      </c>
      <c r="AE122" s="305">
        <f t="shared" si="93"/>
        <v>0</v>
      </c>
      <c r="AF122" s="73" t="str">
        <f t="shared" si="94"/>
        <v>正常</v>
      </c>
      <c r="AG122" s="72">
        <f t="shared" si="95"/>
        <v>0</v>
      </c>
      <c r="AH122" s="17">
        <f t="shared" si="96"/>
        <v>0</v>
      </c>
      <c r="AI122" s="49">
        <f t="shared" si="20"/>
        <v>0</v>
      </c>
      <c r="AJ122" s="50">
        <f t="shared" si="97"/>
        <v>0</v>
      </c>
      <c r="AK122" s="326">
        <f t="shared" si="108"/>
        <v>0</v>
      </c>
      <c r="AL122" s="305">
        <f t="shared" si="98"/>
        <v>0</v>
      </c>
      <c r="AM122" s="74" t="str">
        <f t="shared" si="99"/>
        <v>正常</v>
      </c>
      <c r="AN122" s="49"/>
      <c r="AO122" s="124">
        <f t="shared" si="78"/>
        <v>0</v>
      </c>
      <c r="AP122" s="127">
        <f t="shared" si="22"/>
        <v>0</v>
      </c>
      <c r="AQ122" s="137">
        <f t="shared" si="23"/>
        <v>0</v>
      </c>
      <c r="AR122" s="75" t="str">
        <f t="shared" si="24"/>
        <v>正常</v>
      </c>
    </row>
    <row r="123" spans="1:44" ht="33.75">
      <c r="A123" s="766" t="str">
        <f>目录及填表说明!$D$3</f>
        <v>请填XX地区</v>
      </c>
      <c r="B123" s="766" t="str">
        <f>目录及填表说明!$D$4</f>
        <v>请填XX项目</v>
      </c>
      <c r="C123" s="83">
        <v>2050203</v>
      </c>
      <c r="D123" s="76" t="s">
        <v>226</v>
      </c>
      <c r="E123" s="72"/>
      <c r="F123" s="72"/>
      <c r="G123" s="72"/>
      <c r="H123" s="72"/>
      <c r="I123" s="125">
        <f t="shared" si="25"/>
        <v>0</v>
      </c>
      <c r="J123" s="72"/>
      <c r="K123" s="72"/>
      <c r="L123" s="72"/>
      <c r="M123" s="72"/>
      <c r="N123" s="72"/>
      <c r="O123" s="72"/>
      <c r="P123" s="124">
        <f t="shared" si="15"/>
        <v>0</v>
      </c>
      <c r="Q123" s="324">
        <f t="shared" si="89"/>
        <v>0</v>
      </c>
      <c r="R123" s="305">
        <f t="shared" si="90"/>
        <v>0</v>
      </c>
      <c r="S123" s="73" t="str">
        <f t="shared" si="91"/>
        <v>正常</v>
      </c>
      <c r="T123" s="72">
        <f t="shared" si="16"/>
        <v>0</v>
      </c>
      <c r="U123" s="72"/>
      <c r="V123" s="125">
        <f t="shared" si="17"/>
        <v>0</v>
      </c>
      <c r="W123" s="72"/>
      <c r="X123" s="72"/>
      <c r="Y123" s="72"/>
      <c r="Z123" s="72"/>
      <c r="AA123" s="72"/>
      <c r="AB123" s="72"/>
      <c r="AC123" s="124">
        <f t="shared" si="19"/>
        <v>0</v>
      </c>
      <c r="AD123" s="324">
        <f t="shared" si="92"/>
        <v>0</v>
      </c>
      <c r="AE123" s="305">
        <f t="shared" si="93"/>
        <v>0</v>
      </c>
      <c r="AF123" s="73" t="str">
        <f t="shared" si="94"/>
        <v>正常</v>
      </c>
      <c r="AG123" s="72">
        <f t="shared" si="95"/>
        <v>0</v>
      </c>
      <c r="AH123" s="17">
        <f t="shared" si="96"/>
        <v>0</v>
      </c>
      <c r="AI123" s="49">
        <f t="shared" si="20"/>
        <v>0</v>
      </c>
      <c r="AJ123" s="50">
        <f t="shared" si="97"/>
        <v>0</v>
      </c>
      <c r="AK123" s="326">
        <f t="shared" si="108"/>
        <v>0</v>
      </c>
      <c r="AL123" s="305">
        <f t="shared" si="98"/>
        <v>0</v>
      </c>
      <c r="AM123" s="74" t="str">
        <f t="shared" si="99"/>
        <v>正常</v>
      </c>
      <c r="AN123" s="49"/>
      <c r="AO123" s="124">
        <f t="shared" si="78"/>
        <v>0</v>
      </c>
      <c r="AP123" s="127">
        <f t="shared" si="22"/>
        <v>0</v>
      </c>
      <c r="AQ123" s="137">
        <f t="shared" si="23"/>
        <v>0</v>
      </c>
      <c r="AR123" s="75" t="str">
        <f t="shared" si="24"/>
        <v>正常</v>
      </c>
    </row>
    <row r="124" spans="1:44" ht="33.75">
      <c r="A124" s="766" t="str">
        <f>目录及填表说明!$D$3</f>
        <v>请填XX地区</v>
      </c>
      <c r="B124" s="766" t="str">
        <f>目录及填表说明!$D$4</f>
        <v>请填XX项目</v>
      </c>
      <c r="C124" s="83">
        <v>2050204</v>
      </c>
      <c r="D124" s="76" t="s">
        <v>227</v>
      </c>
      <c r="E124" s="72"/>
      <c r="F124" s="72"/>
      <c r="G124" s="72"/>
      <c r="H124" s="72"/>
      <c r="I124" s="125">
        <f t="shared" si="25"/>
        <v>0</v>
      </c>
      <c r="J124" s="72"/>
      <c r="K124" s="72"/>
      <c r="L124" s="72"/>
      <c r="M124" s="72"/>
      <c r="N124" s="72"/>
      <c r="O124" s="72"/>
      <c r="P124" s="124">
        <f t="shared" si="15"/>
        <v>0</v>
      </c>
      <c r="Q124" s="324">
        <f t="shared" si="89"/>
        <v>0</v>
      </c>
      <c r="R124" s="305">
        <f t="shared" si="90"/>
        <v>0</v>
      </c>
      <c r="S124" s="73" t="str">
        <f t="shared" si="91"/>
        <v>正常</v>
      </c>
      <c r="T124" s="72">
        <f t="shared" si="16"/>
        <v>0</v>
      </c>
      <c r="U124" s="72"/>
      <c r="V124" s="125">
        <f t="shared" si="17"/>
        <v>0</v>
      </c>
      <c r="W124" s="72"/>
      <c r="X124" s="72"/>
      <c r="Y124" s="72"/>
      <c r="Z124" s="72"/>
      <c r="AA124" s="72"/>
      <c r="AB124" s="72"/>
      <c r="AC124" s="124">
        <f t="shared" si="19"/>
        <v>0</v>
      </c>
      <c r="AD124" s="324">
        <f t="shared" si="92"/>
        <v>0</v>
      </c>
      <c r="AE124" s="305">
        <f t="shared" si="93"/>
        <v>0</v>
      </c>
      <c r="AF124" s="73" t="str">
        <f t="shared" si="94"/>
        <v>正常</v>
      </c>
      <c r="AG124" s="72">
        <f t="shared" si="95"/>
        <v>0</v>
      </c>
      <c r="AH124" s="17">
        <f t="shared" si="96"/>
        <v>0</v>
      </c>
      <c r="AI124" s="49">
        <f t="shared" si="20"/>
        <v>0</v>
      </c>
      <c r="AJ124" s="50">
        <f t="shared" si="97"/>
        <v>0</v>
      </c>
      <c r="AK124" s="326">
        <f t="shared" si="108"/>
        <v>0</v>
      </c>
      <c r="AL124" s="305">
        <f t="shared" si="98"/>
        <v>0</v>
      </c>
      <c r="AM124" s="74" t="str">
        <f t="shared" si="99"/>
        <v>正常</v>
      </c>
      <c r="AN124" s="49"/>
      <c r="AO124" s="124">
        <f t="shared" si="78"/>
        <v>0</v>
      </c>
      <c r="AP124" s="127">
        <f t="shared" si="22"/>
        <v>0</v>
      </c>
      <c r="AQ124" s="137">
        <f t="shared" si="23"/>
        <v>0</v>
      </c>
      <c r="AR124" s="75" t="str">
        <f t="shared" si="24"/>
        <v>正常</v>
      </c>
    </row>
    <row r="125" spans="1:44" ht="33.75">
      <c r="A125" s="766" t="str">
        <f>目录及填表说明!$D$3</f>
        <v>请填XX地区</v>
      </c>
      <c r="B125" s="766" t="str">
        <f>目录及填表说明!$D$4</f>
        <v>请填XX项目</v>
      </c>
      <c r="C125" s="83">
        <v>2050205</v>
      </c>
      <c r="D125" s="76" t="s">
        <v>228</v>
      </c>
      <c r="E125" s="72"/>
      <c r="F125" s="72"/>
      <c r="G125" s="72"/>
      <c r="H125" s="72"/>
      <c r="I125" s="125">
        <f t="shared" si="25"/>
        <v>0</v>
      </c>
      <c r="J125" s="72"/>
      <c r="K125" s="72"/>
      <c r="L125" s="72"/>
      <c r="M125" s="72"/>
      <c r="N125" s="72"/>
      <c r="O125" s="72"/>
      <c r="P125" s="124">
        <f t="shared" si="15"/>
        <v>0</v>
      </c>
      <c r="Q125" s="324">
        <f t="shared" si="89"/>
        <v>0</v>
      </c>
      <c r="R125" s="305">
        <f t="shared" si="90"/>
        <v>0</v>
      </c>
      <c r="S125" s="73" t="str">
        <f t="shared" si="91"/>
        <v>正常</v>
      </c>
      <c r="T125" s="72">
        <f t="shared" si="16"/>
        <v>0</v>
      </c>
      <c r="U125" s="72"/>
      <c r="V125" s="125">
        <f t="shared" si="17"/>
        <v>0</v>
      </c>
      <c r="W125" s="72"/>
      <c r="X125" s="72"/>
      <c r="Y125" s="72"/>
      <c r="Z125" s="72"/>
      <c r="AA125" s="72"/>
      <c r="AB125" s="72"/>
      <c r="AC125" s="124">
        <f t="shared" si="19"/>
        <v>0</v>
      </c>
      <c r="AD125" s="324">
        <f t="shared" si="92"/>
        <v>0</v>
      </c>
      <c r="AE125" s="305">
        <f t="shared" si="93"/>
        <v>0</v>
      </c>
      <c r="AF125" s="73" t="str">
        <f t="shared" si="94"/>
        <v>正常</v>
      </c>
      <c r="AG125" s="72">
        <f t="shared" si="95"/>
        <v>0</v>
      </c>
      <c r="AH125" s="17">
        <f t="shared" si="96"/>
        <v>0</v>
      </c>
      <c r="AI125" s="49">
        <f t="shared" si="20"/>
        <v>0</v>
      </c>
      <c r="AJ125" s="50">
        <f t="shared" si="97"/>
        <v>0</v>
      </c>
      <c r="AK125" s="326">
        <f t="shared" si="108"/>
        <v>0</v>
      </c>
      <c r="AL125" s="305">
        <f t="shared" si="98"/>
        <v>0</v>
      </c>
      <c r="AM125" s="74" t="str">
        <f t="shared" si="99"/>
        <v>正常</v>
      </c>
      <c r="AN125" s="49"/>
      <c r="AO125" s="124">
        <f t="shared" si="78"/>
        <v>0</v>
      </c>
      <c r="AP125" s="127">
        <f t="shared" si="22"/>
        <v>0</v>
      </c>
      <c r="AQ125" s="137">
        <f t="shared" si="23"/>
        <v>0</v>
      </c>
      <c r="AR125" s="75" t="str">
        <f t="shared" si="24"/>
        <v>正常</v>
      </c>
    </row>
    <row r="126" spans="1:44" ht="33.75">
      <c r="A126" s="766" t="str">
        <f>目录及填表说明!$D$3</f>
        <v>请填XX地区</v>
      </c>
      <c r="B126" s="766" t="str">
        <f>目录及填表说明!$D$4</f>
        <v>请填XX项目</v>
      </c>
      <c r="C126" s="83">
        <v>206</v>
      </c>
      <c r="D126" s="76" t="s">
        <v>229</v>
      </c>
      <c r="E126" s="5">
        <f>SUM(E127:E130)-E128</f>
        <v>0</v>
      </c>
      <c r="F126" s="5">
        <f>SUM(F127:F130)-F128</f>
        <v>0</v>
      </c>
      <c r="G126" s="5">
        <f>SUM(G127:G130)-G128</f>
        <v>0</v>
      </c>
      <c r="H126" s="5">
        <f>SUM(H127:H130)-H128</f>
        <v>0</v>
      </c>
      <c r="I126" s="134">
        <f t="shared" si="25"/>
        <v>0</v>
      </c>
      <c r="J126" s="5">
        <f>SUM(J127:J130)-J128</f>
        <v>0</v>
      </c>
      <c r="K126" s="5">
        <f t="shared" ref="K126:O126" si="113">SUM(K127:K130)-K128</f>
        <v>0</v>
      </c>
      <c r="L126" s="5">
        <f t="shared" si="113"/>
        <v>0</v>
      </c>
      <c r="M126" s="5">
        <f t="shared" si="113"/>
        <v>0</v>
      </c>
      <c r="N126" s="5">
        <f t="shared" si="113"/>
        <v>0</v>
      </c>
      <c r="O126" s="5">
        <f t="shared" si="113"/>
        <v>0</v>
      </c>
      <c r="P126" s="131">
        <f t="shared" si="15"/>
        <v>0</v>
      </c>
      <c r="Q126" s="324">
        <f t="shared" si="89"/>
        <v>0</v>
      </c>
      <c r="R126" s="305">
        <f t="shared" si="90"/>
        <v>0</v>
      </c>
      <c r="S126" s="73" t="str">
        <f t="shared" si="91"/>
        <v>正常</v>
      </c>
      <c r="T126" s="5">
        <f t="shared" si="16"/>
        <v>0</v>
      </c>
      <c r="U126" s="5">
        <f>SUM(U127:U130)-U128</f>
        <v>0</v>
      </c>
      <c r="V126" s="134">
        <f t="shared" si="17"/>
        <v>0</v>
      </c>
      <c r="W126" s="5">
        <f>SUM(W127:W130)-W128</f>
        <v>0</v>
      </c>
      <c r="X126" s="5">
        <f t="shared" ref="X126:AB126" si="114">SUM(X127:X130)-X128</f>
        <v>0</v>
      </c>
      <c r="Y126" s="5">
        <f t="shared" si="114"/>
        <v>0</v>
      </c>
      <c r="Z126" s="5">
        <f t="shared" si="114"/>
        <v>0</v>
      </c>
      <c r="AA126" s="5">
        <f t="shared" si="114"/>
        <v>0</v>
      </c>
      <c r="AB126" s="5">
        <f t="shared" si="114"/>
        <v>0</v>
      </c>
      <c r="AC126" s="124">
        <f t="shared" si="19"/>
        <v>0</v>
      </c>
      <c r="AD126" s="324">
        <f t="shared" si="92"/>
        <v>0</v>
      </c>
      <c r="AE126" s="305">
        <f t="shared" si="93"/>
        <v>0</v>
      </c>
      <c r="AF126" s="73" t="str">
        <f t="shared" si="94"/>
        <v>正常</v>
      </c>
      <c r="AG126" s="72">
        <f t="shared" si="95"/>
        <v>0</v>
      </c>
      <c r="AH126" s="17">
        <f t="shared" si="96"/>
        <v>0</v>
      </c>
      <c r="AI126" s="49">
        <f t="shared" si="20"/>
        <v>0</v>
      </c>
      <c r="AJ126" s="50">
        <f t="shared" si="97"/>
        <v>0</v>
      </c>
      <c r="AK126" s="326">
        <f t="shared" si="108"/>
        <v>0</v>
      </c>
      <c r="AL126" s="305">
        <f t="shared" si="98"/>
        <v>0</v>
      </c>
      <c r="AM126" s="74" t="str">
        <f t="shared" si="99"/>
        <v>正常</v>
      </c>
      <c r="AN126" s="49"/>
      <c r="AO126" s="124">
        <f t="shared" si="78"/>
        <v>0</v>
      </c>
      <c r="AP126" s="127">
        <f t="shared" si="22"/>
        <v>0</v>
      </c>
      <c r="AQ126" s="137">
        <f t="shared" si="23"/>
        <v>0</v>
      </c>
      <c r="AR126" s="75" t="str">
        <f t="shared" si="24"/>
        <v>正常</v>
      </c>
    </row>
    <row r="127" spans="1:44" ht="33.75">
      <c r="A127" s="766" t="str">
        <f>目录及填表说明!$D$3</f>
        <v>请填XX地区</v>
      </c>
      <c r="B127" s="766" t="str">
        <f>目录及填表说明!$D$4</f>
        <v>请填XX项目</v>
      </c>
      <c r="C127" s="83">
        <v>20601</v>
      </c>
      <c r="D127" s="76" t="s">
        <v>79</v>
      </c>
      <c r="E127" s="72"/>
      <c r="F127" s="72"/>
      <c r="G127" s="72"/>
      <c r="H127" s="72"/>
      <c r="I127" s="125">
        <f t="shared" si="25"/>
        <v>0</v>
      </c>
      <c r="J127" s="72"/>
      <c r="K127" s="72"/>
      <c r="L127" s="72"/>
      <c r="M127" s="72"/>
      <c r="N127" s="72"/>
      <c r="O127" s="72"/>
      <c r="P127" s="124">
        <f t="shared" si="15"/>
        <v>0</v>
      </c>
      <c r="Q127" s="324">
        <f t="shared" si="89"/>
        <v>0</v>
      </c>
      <c r="R127" s="305">
        <f t="shared" si="90"/>
        <v>0</v>
      </c>
      <c r="S127" s="73" t="str">
        <f t="shared" si="91"/>
        <v>正常</v>
      </c>
      <c r="T127" s="72">
        <f t="shared" si="16"/>
        <v>0</v>
      </c>
      <c r="U127" s="72"/>
      <c r="V127" s="125">
        <f t="shared" si="17"/>
        <v>0</v>
      </c>
      <c r="W127" s="72"/>
      <c r="X127" s="72"/>
      <c r="Y127" s="72"/>
      <c r="Z127" s="72"/>
      <c r="AA127" s="72"/>
      <c r="AB127" s="72"/>
      <c r="AC127" s="124">
        <f t="shared" si="19"/>
        <v>0</v>
      </c>
      <c r="AD127" s="324">
        <f t="shared" si="92"/>
        <v>0</v>
      </c>
      <c r="AE127" s="305">
        <f t="shared" si="93"/>
        <v>0</v>
      </c>
      <c r="AF127" s="73" t="str">
        <f t="shared" si="94"/>
        <v>正常</v>
      </c>
      <c r="AG127" s="72">
        <f t="shared" si="95"/>
        <v>0</v>
      </c>
      <c r="AH127" s="17">
        <f t="shared" si="96"/>
        <v>0</v>
      </c>
      <c r="AI127" s="49">
        <f t="shared" si="20"/>
        <v>0</v>
      </c>
      <c r="AJ127" s="50">
        <f t="shared" si="97"/>
        <v>0</v>
      </c>
      <c r="AK127" s="326">
        <f t="shared" si="108"/>
        <v>0</v>
      </c>
      <c r="AL127" s="305">
        <f t="shared" si="98"/>
        <v>0</v>
      </c>
      <c r="AM127" s="74" t="str">
        <f t="shared" si="99"/>
        <v>正常</v>
      </c>
      <c r="AN127" s="49"/>
      <c r="AO127" s="124">
        <f t="shared" si="78"/>
        <v>0</v>
      </c>
      <c r="AP127" s="127">
        <f t="shared" si="22"/>
        <v>0</v>
      </c>
      <c r="AQ127" s="137">
        <f t="shared" si="23"/>
        <v>0</v>
      </c>
      <c r="AR127" s="75" t="str">
        <f t="shared" si="24"/>
        <v>正常</v>
      </c>
    </row>
    <row r="128" spans="1:44" ht="33.75">
      <c r="A128" s="766" t="str">
        <f>目录及填表说明!$D$3</f>
        <v>请填XX地区</v>
      </c>
      <c r="B128" s="766" t="str">
        <f>目录及填表说明!$D$4</f>
        <v>请填XX项目</v>
      </c>
      <c r="C128" s="83">
        <v>2060101</v>
      </c>
      <c r="D128" s="934" t="s">
        <v>248</v>
      </c>
      <c r="E128" s="72"/>
      <c r="F128" s="72"/>
      <c r="G128" s="72"/>
      <c r="H128" s="72"/>
      <c r="I128" s="125">
        <f t="shared" si="25"/>
        <v>0</v>
      </c>
      <c r="J128" s="72"/>
      <c r="K128" s="72"/>
      <c r="L128" s="72"/>
      <c r="M128" s="72"/>
      <c r="N128" s="72"/>
      <c r="O128" s="72"/>
      <c r="P128" s="124">
        <f t="shared" si="15"/>
        <v>0</v>
      </c>
      <c r="Q128" s="324">
        <f t="shared" si="89"/>
        <v>0</v>
      </c>
      <c r="R128" s="305">
        <f t="shared" si="90"/>
        <v>0</v>
      </c>
      <c r="S128" s="73" t="str">
        <f t="shared" si="91"/>
        <v>正常</v>
      </c>
      <c r="T128" s="72">
        <f t="shared" si="16"/>
        <v>0</v>
      </c>
      <c r="U128" s="72"/>
      <c r="V128" s="125">
        <f t="shared" si="17"/>
        <v>0</v>
      </c>
      <c r="W128" s="72"/>
      <c r="X128" s="72"/>
      <c r="Y128" s="72"/>
      <c r="Z128" s="72"/>
      <c r="AA128" s="72"/>
      <c r="AB128" s="72"/>
      <c r="AC128" s="124">
        <f t="shared" si="19"/>
        <v>0</v>
      </c>
      <c r="AD128" s="324">
        <f t="shared" si="92"/>
        <v>0</v>
      </c>
      <c r="AE128" s="305">
        <f t="shared" si="93"/>
        <v>0</v>
      </c>
      <c r="AF128" s="73" t="str">
        <f t="shared" si="94"/>
        <v>正常</v>
      </c>
      <c r="AG128" s="72">
        <f t="shared" si="95"/>
        <v>0</v>
      </c>
      <c r="AH128" s="17">
        <f t="shared" si="96"/>
        <v>0</v>
      </c>
      <c r="AI128" s="49">
        <f t="shared" si="20"/>
        <v>0</v>
      </c>
      <c r="AJ128" s="50">
        <f t="shared" si="97"/>
        <v>0</v>
      </c>
      <c r="AK128" s="326">
        <f t="shared" si="108"/>
        <v>0</v>
      </c>
      <c r="AL128" s="305">
        <f t="shared" si="98"/>
        <v>0</v>
      </c>
      <c r="AM128" s="74" t="str">
        <f t="shared" si="99"/>
        <v>正常</v>
      </c>
      <c r="AN128" s="49"/>
      <c r="AO128" s="124">
        <f t="shared" si="78"/>
        <v>0</v>
      </c>
      <c r="AP128" s="127">
        <f t="shared" si="22"/>
        <v>0</v>
      </c>
      <c r="AQ128" s="137">
        <f t="shared" si="23"/>
        <v>0</v>
      </c>
      <c r="AR128" s="75" t="str">
        <f t="shared" si="24"/>
        <v>正常</v>
      </c>
    </row>
    <row r="129" spans="1:44" ht="33.75">
      <c r="A129" s="766" t="str">
        <f>目录及填表说明!$D$3</f>
        <v>请填XX地区</v>
      </c>
      <c r="B129" s="766" t="str">
        <f>目录及填表说明!$D$4</f>
        <v>请填XX项目</v>
      </c>
      <c r="C129" s="83">
        <v>20602</v>
      </c>
      <c r="D129" s="76" t="s">
        <v>80</v>
      </c>
      <c r="E129" s="72"/>
      <c r="F129" s="72"/>
      <c r="G129" s="72"/>
      <c r="H129" s="72"/>
      <c r="I129" s="125">
        <f t="shared" si="25"/>
        <v>0</v>
      </c>
      <c r="J129" s="72"/>
      <c r="K129" s="72"/>
      <c r="L129" s="72"/>
      <c r="M129" s="72"/>
      <c r="N129" s="72"/>
      <c r="O129" s="72"/>
      <c r="P129" s="124">
        <f t="shared" si="15"/>
        <v>0</v>
      </c>
      <c r="Q129" s="324">
        <f t="shared" si="89"/>
        <v>0</v>
      </c>
      <c r="R129" s="305">
        <f t="shared" si="90"/>
        <v>0</v>
      </c>
      <c r="S129" s="73" t="str">
        <f t="shared" si="91"/>
        <v>正常</v>
      </c>
      <c r="T129" s="72">
        <f t="shared" si="16"/>
        <v>0</v>
      </c>
      <c r="U129" s="72"/>
      <c r="V129" s="125">
        <f t="shared" si="17"/>
        <v>0</v>
      </c>
      <c r="W129" s="72"/>
      <c r="X129" s="72"/>
      <c r="Y129" s="72"/>
      <c r="Z129" s="72"/>
      <c r="AA129" s="72"/>
      <c r="AB129" s="72"/>
      <c r="AC129" s="124">
        <f t="shared" si="19"/>
        <v>0</v>
      </c>
      <c r="AD129" s="324">
        <f t="shared" si="92"/>
        <v>0</v>
      </c>
      <c r="AE129" s="305">
        <f t="shared" si="93"/>
        <v>0</v>
      </c>
      <c r="AF129" s="73" t="str">
        <f t="shared" si="94"/>
        <v>正常</v>
      </c>
      <c r="AG129" s="72">
        <f t="shared" si="95"/>
        <v>0</v>
      </c>
      <c r="AH129" s="17">
        <f t="shared" si="96"/>
        <v>0</v>
      </c>
      <c r="AI129" s="49">
        <f t="shared" si="20"/>
        <v>0</v>
      </c>
      <c r="AJ129" s="50">
        <f t="shared" si="97"/>
        <v>0</v>
      </c>
      <c r="AK129" s="326">
        <f t="shared" si="108"/>
        <v>0</v>
      </c>
      <c r="AL129" s="305">
        <f t="shared" si="98"/>
        <v>0</v>
      </c>
      <c r="AM129" s="74" t="str">
        <f t="shared" si="99"/>
        <v>正常</v>
      </c>
      <c r="AN129" s="49"/>
      <c r="AO129" s="124">
        <f t="shared" si="78"/>
        <v>0</v>
      </c>
      <c r="AP129" s="127">
        <f t="shared" si="22"/>
        <v>0</v>
      </c>
      <c r="AQ129" s="137">
        <f t="shared" si="23"/>
        <v>0</v>
      </c>
      <c r="AR129" s="75" t="str">
        <f t="shared" si="24"/>
        <v>正常</v>
      </c>
    </row>
    <row r="130" spans="1:44" ht="33.75">
      <c r="A130" s="766" t="str">
        <f>目录及填表说明!$D$3</f>
        <v>请填XX地区</v>
      </c>
      <c r="B130" s="766" t="str">
        <f>目录及填表说明!$D$4</f>
        <v>请填XX项目</v>
      </c>
      <c r="C130" s="83">
        <v>20603</v>
      </c>
      <c r="D130" s="76" t="s">
        <v>81</v>
      </c>
      <c r="E130" s="72"/>
      <c r="F130" s="72"/>
      <c r="G130" s="72"/>
      <c r="H130" s="72"/>
      <c r="I130" s="125">
        <f t="shared" si="25"/>
        <v>0</v>
      </c>
      <c r="J130" s="72"/>
      <c r="K130" s="72"/>
      <c r="L130" s="72"/>
      <c r="M130" s="72"/>
      <c r="N130" s="72"/>
      <c r="O130" s="72"/>
      <c r="P130" s="124">
        <f t="shared" si="15"/>
        <v>0</v>
      </c>
      <c r="Q130" s="324">
        <f t="shared" si="89"/>
        <v>0</v>
      </c>
      <c r="R130" s="305">
        <f t="shared" si="90"/>
        <v>0</v>
      </c>
      <c r="S130" s="73" t="str">
        <f t="shared" si="91"/>
        <v>正常</v>
      </c>
      <c r="T130" s="72">
        <f t="shared" si="16"/>
        <v>0</v>
      </c>
      <c r="U130" s="72"/>
      <c r="V130" s="125">
        <f t="shared" si="17"/>
        <v>0</v>
      </c>
      <c r="W130" s="72"/>
      <c r="X130" s="72"/>
      <c r="Y130" s="72"/>
      <c r="Z130" s="72"/>
      <c r="AA130" s="72"/>
      <c r="AB130" s="72"/>
      <c r="AC130" s="124">
        <f t="shared" si="19"/>
        <v>0</v>
      </c>
      <c r="AD130" s="324">
        <f t="shared" si="92"/>
        <v>0</v>
      </c>
      <c r="AE130" s="305">
        <f t="shared" si="93"/>
        <v>0</v>
      </c>
      <c r="AF130" s="73" t="str">
        <f t="shared" si="94"/>
        <v>正常</v>
      </c>
      <c r="AG130" s="72">
        <f t="shared" si="95"/>
        <v>0</v>
      </c>
      <c r="AH130" s="17">
        <f t="shared" si="96"/>
        <v>0</v>
      </c>
      <c r="AI130" s="49">
        <f t="shared" si="20"/>
        <v>0</v>
      </c>
      <c r="AJ130" s="50">
        <f t="shared" si="97"/>
        <v>0</v>
      </c>
      <c r="AK130" s="326">
        <f t="shared" si="108"/>
        <v>0</v>
      </c>
      <c r="AL130" s="305">
        <f t="shared" si="98"/>
        <v>0</v>
      </c>
      <c r="AM130" s="74" t="str">
        <f t="shared" si="99"/>
        <v>正常</v>
      </c>
      <c r="AN130" s="49"/>
      <c r="AO130" s="124">
        <f t="shared" si="78"/>
        <v>0</v>
      </c>
      <c r="AP130" s="127">
        <f t="shared" si="22"/>
        <v>0</v>
      </c>
      <c r="AQ130" s="137">
        <f t="shared" si="23"/>
        <v>0</v>
      </c>
      <c r="AR130" s="75" t="str">
        <f t="shared" si="24"/>
        <v>正常</v>
      </c>
    </row>
    <row r="131" spans="1:44" ht="33.75">
      <c r="A131" s="766" t="str">
        <f>目录及填表说明!$D$3</f>
        <v>请填XX地区</v>
      </c>
      <c r="B131" s="766" t="str">
        <f>目录及填表说明!$D$4</f>
        <v>请填XX项目</v>
      </c>
      <c r="C131" s="83">
        <v>207</v>
      </c>
      <c r="D131" s="76" t="s">
        <v>524</v>
      </c>
      <c r="E131" s="72"/>
      <c r="F131" s="72"/>
      <c r="G131" s="72"/>
      <c r="H131" s="72"/>
      <c r="I131" s="125">
        <f t="shared" si="25"/>
        <v>0</v>
      </c>
      <c r="J131" s="72"/>
      <c r="K131" s="72"/>
      <c r="L131" s="72"/>
      <c r="M131" s="72"/>
      <c r="N131" s="72"/>
      <c r="O131" s="72"/>
      <c r="P131" s="124">
        <f t="shared" si="15"/>
        <v>0</v>
      </c>
      <c r="Q131" s="324">
        <f t="shared" si="89"/>
        <v>0</v>
      </c>
      <c r="R131" s="305">
        <f t="shared" si="90"/>
        <v>0</v>
      </c>
      <c r="S131" s="73" t="str">
        <f t="shared" si="91"/>
        <v>正常</v>
      </c>
      <c r="T131" s="72">
        <f t="shared" si="16"/>
        <v>0</v>
      </c>
      <c r="U131" s="72"/>
      <c r="V131" s="125">
        <f t="shared" si="17"/>
        <v>0</v>
      </c>
      <c r="W131" s="72"/>
      <c r="X131" s="72"/>
      <c r="Y131" s="72"/>
      <c r="Z131" s="72"/>
      <c r="AA131" s="72"/>
      <c r="AB131" s="72"/>
      <c r="AC131" s="124">
        <f t="shared" si="19"/>
        <v>0</v>
      </c>
      <c r="AD131" s="324">
        <f t="shared" si="92"/>
        <v>0</v>
      </c>
      <c r="AE131" s="305">
        <f t="shared" si="93"/>
        <v>0</v>
      </c>
      <c r="AF131" s="73" t="str">
        <f t="shared" si="94"/>
        <v>正常</v>
      </c>
      <c r="AG131" s="72">
        <f t="shared" si="95"/>
        <v>0</v>
      </c>
      <c r="AH131" s="17">
        <f t="shared" si="96"/>
        <v>0</v>
      </c>
      <c r="AI131" s="49">
        <f t="shared" si="20"/>
        <v>0</v>
      </c>
      <c r="AJ131" s="50">
        <f t="shared" si="97"/>
        <v>0</v>
      </c>
      <c r="AK131" s="326">
        <f t="shared" si="108"/>
        <v>0</v>
      </c>
      <c r="AL131" s="305">
        <f t="shared" si="98"/>
        <v>0</v>
      </c>
      <c r="AM131" s="74" t="str">
        <f t="shared" si="99"/>
        <v>正常</v>
      </c>
      <c r="AN131" s="49"/>
      <c r="AO131" s="124">
        <f t="shared" si="78"/>
        <v>0</v>
      </c>
      <c r="AP131" s="127">
        <f t="shared" si="22"/>
        <v>0</v>
      </c>
      <c r="AQ131" s="137">
        <f t="shared" si="23"/>
        <v>0</v>
      </c>
      <c r="AR131" s="75" t="str">
        <f t="shared" si="24"/>
        <v>正常</v>
      </c>
    </row>
    <row r="132" spans="1:44" ht="33.75">
      <c r="A132" s="766" t="str">
        <f>目录及填表说明!$D$3</f>
        <v>请填XX地区</v>
      </c>
      <c r="B132" s="766" t="str">
        <f>目录及填表说明!$D$4</f>
        <v>请填XX项目</v>
      </c>
      <c r="C132" s="83">
        <v>20701</v>
      </c>
      <c r="D132" s="76" t="s">
        <v>525</v>
      </c>
      <c r="E132" s="72"/>
      <c r="F132" s="72"/>
      <c r="G132" s="72"/>
      <c r="H132" s="72"/>
      <c r="I132" s="125">
        <f t="shared" si="25"/>
        <v>0</v>
      </c>
      <c r="J132" s="72"/>
      <c r="K132" s="72"/>
      <c r="L132" s="72"/>
      <c r="M132" s="72"/>
      <c r="N132" s="72"/>
      <c r="O132" s="72"/>
      <c r="P132" s="124">
        <f t="shared" si="15"/>
        <v>0</v>
      </c>
      <c r="Q132" s="324">
        <f t="shared" si="89"/>
        <v>0</v>
      </c>
      <c r="R132" s="305">
        <f t="shared" si="90"/>
        <v>0</v>
      </c>
      <c r="S132" s="73" t="str">
        <f t="shared" si="91"/>
        <v>正常</v>
      </c>
      <c r="T132" s="72">
        <f t="shared" si="16"/>
        <v>0</v>
      </c>
      <c r="U132" s="72"/>
      <c r="V132" s="125">
        <f t="shared" si="17"/>
        <v>0</v>
      </c>
      <c r="W132" s="72"/>
      <c r="X132" s="72"/>
      <c r="Y132" s="72"/>
      <c r="Z132" s="72"/>
      <c r="AA132" s="72"/>
      <c r="AB132" s="72"/>
      <c r="AC132" s="124">
        <f t="shared" si="19"/>
        <v>0</v>
      </c>
      <c r="AD132" s="324">
        <f t="shared" si="92"/>
        <v>0</v>
      </c>
      <c r="AE132" s="305">
        <f t="shared" si="93"/>
        <v>0</v>
      </c>
      <c r="AF132" s="73" t="str">
        <f t="shared" si="94"/>
        <v>正常</v>
      </c>
      <c r="AG132" s="72">
        <f t="shared" si="95"/>
        <v>0</v>
      </c>
      <c r="AH132" s="17">
        <f t="shared" si="96"/>
        <v>0</v>
      </c>
      <c r="AI132" s="49">
        <f t="shared" si="20"/>
        <v>0</v>
      </c>
      <c r="AJ132" s="50">
        <f t="shared" si="97"/>
        <v>0</v>
      </c>
      <c r="AK132" s="326">
        <f t="shared" si="108"/>
        <v>0</v>
      </c>
      <c r="AL132" s="305">
        <f t="shared" si="98"/>
        <v>0</v>
      </c>
      <c r="AM132" s="74" t="str">
        <f t="shared" si="99"/>
        <v>正常</v>
      </c>
      <c r="AN132" s="49"/>
      <c r="AO132" s="124">
        <f t="shared" si="78"/>
        <v>0</v>
      </c>
      <c r="AP132" s="127">
        <f t="shared" si="22"/>
        <v>0</v>
      </c>
      <c r="AQ132" s="137">
        <f t="shared" si="23"/>
        <v>0</v>
      </c>
      <c r="AR132" s="75" t="str">
        <f t="shared" si="24"/>
        <v>正常</v>
      </c>
    </row>
    <row r="133" spans="1:44" ht="33.75">
      <c r="A133" s="766" t="str">
        <f>目录及填表说明!$D$3</f>
        <v>请填XX地区</v>
      </c>
      <c r="B133" s="766" t="str">
        <f>目录及填表说明!$D$4</f>
        <v>请填XX项目</v>
      </c>
      <c r="C133" s="83">
        <v>208</v>
      </c>
      <c r="D133" s="76" t="s">
        <v>234</v>
      </c>
      <c r="E133" s="72"/>
      <c r="F133" s="72"/>
      <c r="G133" s="72"/>
      <c r="H133" s="72"/>
      <c r="I133" s="125">
        <f t="shared" si="25"/>
        <v>0</v>
      </c>
      <c r="J133" s="72"/>
      <c r="K133" s="72"/>
      <c r="L133" s="72"/>
      <c r="M133" s="72"/>
      <c r="N133" s="72"/>
      <c r="O133" s="72"/>
      <c r="P133" s="124">
        <f t="shared" si="15"/>
        <v>0</v>
      </c>
      <c r="Q133" s="324">
        <f t="shared" si="89"/>
        <v>0</v>
      </c>
      <c r="R133" s="305">
        <f t="shared" si="90"/>
        <v>0</v>
      </c>
      <c r="S133" s="73" t="str">
        <f t="shared" si="91"/>
        <v>正常</v>
      </c>
      <c r="T133" s="72">
        <f t="shared" si="16"/>
        <v>0</v>
      </c>
      <c r="U133" s="72"/>
      <c r="V133" s="125">
        <f t="shared" si="17"/>
        <v>0</v>
      </c>
      <c r="W133" s="72"/>
      <c r="X133" s="72"/>
      <c r="Y133" s="72"/>
      <c r="Z133" s="72"/>
      <c r="AA133" s="72"/>
      <c r="AB133" s="72"/>
      <c r="AC133" s="124">
        <f t="shared" si="19"/>
        <v>0</v>
      </c>
      <c r="AD133" s="324">
        <f t="shared" si="92"/>
        <v>0</v>
      </c>
      <c r="AE133" s="305">
        <f t="shared" si="93"/>
        <v>0</v>
      </c>
      <c r="AF133" s="73" t="str">
        <f t="shared" si="94"/>
        <v>正常</v>
      </c>
      <c r="AG133" s="72">
        <f t="shared" si="95"/>
        <v>0</v>
      </c>
      <c r="AH133" s="17">
        <f t="shared" si="96"/>
        <v>0</v>
      </c>
      <c r="AI133" s="49">
        <f t="shared" si="20"/>
        <v>0</v>
      </c>
      <c r="AJ133" s="50">
        <f t="shared" si="97"/>
        <v>0</v>
      </c>
      <c r="AK133" s="326">
        <f t="shared" si="108"/>
        <v>0</v>
      </c>
      <c r="AL133" s="305">
        <f t="shared" si="98"/>
        <v>0</v>
      </c>
      <c r="AM133" s="74" t="str">
        <f t="shared" si="99"/>
        <v>正常</v>
      </c>
      <c r="AN133" s="49"/>
      <c r="AO133" s="124">
        <f t="shared" si="78"/>
        <v>0</v>
      </c>
      <c r="AP133" s="127">
        <f t="shared" si="22"/>
        <v>0</v>
      </c>
      <c r="AQ133" s="137">
        <f t="shared" si="23"/>
        <v>0</v>
      </c>
      <c r="AR133" s="75" t="str">
        <f t="shared" si="24"/>
        <v>正常</v>
      </c>
    </row>
    <row r="134" spans="1:44" ht="33.75">
      <c r="A134" s="766" t="str">
        <f>目录及填表说明!$D$3</f>
        <v>请填XX地区</v>
      </c>
      <c r="B134" s="766" t="str">
        <f>目录及填表说明!$D$4</f>
        <v>请填XX项目</v>
      </c>
      <c r="C134" s="83">
        <v>209</v>
      </c>
      <c r="D134" s="76" t="s">
        <v>82</v>
      </c>
      <c r="E134" s="72"/>
      <c r="F134" s="72"/>
      <c r="G134" s="72"/>
      <c r="H134" s="72"/>
      <c r="I134" s="125">
        <f t="shared" si="25"/>
        <v>0</v>
      </c>
      <c r="J134" s="72"/>
      <c r="K134" s="72"/>
      <c r="L134" s="72"/>
      <c r="M134" s="72"/>
      <c r="N134" s="72"/>
      <c r="O134" s="72"/>
      <c r="P134" s="124">
        <f t="shared" si="15"/>
        <v>0</v>
      </c>
      <c r="Q134" s="324">
        <f t="shared" ref="Q134:Q136" si="115">IF(I134=0,IF(P134&gt;0,100%,IF(P134&lt;0,-100%,0)),IF(I134&lt;0,IF(P134&gt;0,100%,-P134/I134),P134/I134))</f>
        <v>0</v>
      </c>
      <c r="R134" s="305">
        <f t="shared" si="90"/>
        <v>0</v>
      </c>
      <c r="S134" s="73" t="str">
        <f t="shared" si="91"/>
        <v>正常</v>
      </c>
      <c r="T134" s="72">
        <f t="shared" si="16"/>
        <v>0</v>
      </c>
      <c r="U134" s="72"/>
      <c r="V134" s="125">
        <f t="shared" si="17"/>
        <v>0</v>
      </c>
      <c r="W134" s="72"/>
      <c r="X134" s="72"/>
      <c r="Y134" s="72"/>
      <c r="Z134" s="72"/>
      <c r="AA134" s="72"/>
      <c r="AB134" s="72"/>
      <c r="AC134" s="124">
        <f t="shared" si="19"/>
        <v>0</v>
      </c>
      <c r="AD134" s="324">
        <f t="shared" ref="AD134:AD136" si="116">IF(V134=0,IF(AC134&gt;0,100%,IF(AC134&lt;0,-100%,0)),IF(V134&lt;0,IF(AC134&gt;0,100%,-AC134/V134),AC134/V134))</f>
        <v>0</v>
      </c>
      <c r="AE134" s="305">
        <f t="shared" si="93"/>
        <v>0</v>
      </c>
      <c r="AF134" s="73" t="str">
        <f t="shared" si="94"/>
        <v>正常</v>
      </c>
      <c r="AG134" s="72">
        <f t="shared" si="95"/>
        <v>0</v>
      </c>
      <c r="AH134" s="17">
        <f t="shared" si="96"/>
        <v>0</v>
      </c>
      <c r="AI134" s="49">
        <f t="shared" si="20"/>
        <v>0</v>
      </c>
      <c r="AJ134" s="50">
        <f t="shared" si="97"/>
        <v>0</v>
      </c>
      <c r="AK134" s="326">
        <f t="shared" si="108"/>
        <v>0</v>
      </c>
      <c r="AL134" s="305">
        <f t="shared" si="98"/>
        <v>0</v>
      </c>
      <c r="AM134" s="74" t="str">
        <f t="shared" si="99"/>
        <v>正常</v>
      </c>
      <c r="AN134" s="49"/>
      <c r="AO134" s="124">
        <f t="shared" si="78"/>
        <v>0</v>
      </c>
      <c r="AP134" s="127">
        <f t="shared" si="22"/>
        <v>0</v>
      </c>
      <c r="AQ134" s="137">
        <f t="shared" si="23"/>
        <v>0</v>
      </c>
      <c r="AR134" s="75" t="str">
        <f t="shared" si="24"/>
        <v>正常</v>
      </c>
    </row>
    <row r="135" spans="1:44" ht="33.75">
      <c r="A135" s="766" t="str">
        <f>目录及填表说明!$D$3</f>
        <v>请填XX地区</v>
      </c>
      <c r="B135" s="766" t="str">
        <f>目录及填表说明!$D$4</f>
        <v>请填XX项目</v>
      </c>
      <c r="C135" s="83">
        <v>210</v>
      </c>
      <c r="D135" s="76" t="s">
        <v>235</v>
      </c>
      <c r="E135" s="72"/>
      <c r="F135" s="72"/>
      <c r="G135" s="72"/>
      <c r="H135" s="72"/>
      <c r="I135" s="125">
        <f t="shared" si="25"/>
        <v>0</v>
      </c>
      <c r="J135" s="72"/>
      <c r="K135" s="72"/>
      <c r="L135" s="72"/>
      <c r="M135" s="72"/>
      <c r="N135" s="72"/>
      <c r="O135" s="72"/>
      <c r="P135" s="124">
        <f t="shared" si="15"/>
        <v>0</v>
      </c>
      <c r="Q135" s="324">
        <f t="shared" si="115"/>
        <v>0</v>
      </c>
      <c r="R135" s="305">
        <f t="shared" si="90"/>
        <v>0</v>
      </c>
      <c r="S135" s="73" t="str">
        <f t="shared" si="91"/>
        <v>正常</v>
      </c>
      <c r="T135" s="72">
        <f t="shared" si="16"/>
        <v>0</v>
      </c>
      <c r="U135" s="72"/>
      <c r="V135" s="125">
        <f t="shared" si="17"/>
        <v>0</v>
      </c>
      <c r="W135" s="72"/>
      <c r="X135" s="72"/>
      <c r="Y135" s="72"/>
      <c r="Z135" s="72"/>
      <c r="AA135" s="72"/>
      <c r="AB135" s="72"/>
      <c r="AC135" s="124">
        <f t="shared" si="19"/>
        <v>0</v>
      </c>
      <c r="AD135" s="324">
        <f t="shared" si="116"/>
        <v>0</v>
      </c>
      <c r="AE135" s="305">
        <f t="shared" si="93"/>
        <v>0</v>
      </c>
      <c r="AF135" s="73" t="str">
        <f t="shared" si="94"/>
        <v>正常</v>
      </c>
      <c r="AG135" s="72">
        <f t="shared" si="95"/>
        <v>0</v>
      </c>
      <c r="AH135" s="17">
        <f t="shared" si="96"/>
        <v>0</v>
      </c>
      <c r="AI135" s="49">
        <f t="shared" si="20"/>
        <v>0</v>
      </c>
      <c r="AJ135" s="50">
        <f t="shared" si="97"/>
        <v>0</v>
      </c>
      <c r="AK135" s="326">
        <f t="shared" si="108"/>
        <v>0</v>
      </c>
      <c r="AL135" s="305">
        <f t="shared" si="98"/>
        <v>0</v>
      </c>
      <c r="AM135" s="74" t="str">
        <f t="shared" si="99"/>
        <v>正常</v>
      </c>
      <c r="AN135" s="49"/>
      <c r="AO135" s="124">
        <f t="shared" ref="AO135:AO136" si="117">AJ135+F135</f>
        <v>0</v>
      </c>
      <c r="AP135" s="127">
        <f t="shared" si="22"/>
        <v>0</v>
      </c>
      <c r="AQ135" s="137">
        <f t="shared" si="23"/>
        <v>0</v>
      </c>
      <c r="AR135" s="75" t="str">
        <f t="shared" si="24"/>
        <v>正常</v>
      </c>
    </row>
    <row r="136" spans="1:44" ht="34.5" thickBot="1">
      <c r="A136" s="766" t="str">
        <f>目录及填表说明!$D$3</f>
        <v>请填XX地区</v>
      </c>
      <c r="B136" s="766" t="str">
        <f>目录及填表说明!$D$4</f>
        <v>请填XX项目</v>
      </c>
      <c r="C136" s="1337" t="s">
        <v>233</v>
      </c>
      <c r="D136" s="1337"/>
      <c r="E136" s="77">
        <f>E6+E116+E126+E131+E133+E134+E135</f>
        <v>0</v>
      </c>
      <c r="F136" s="77">
        <f>F6+F116+F126+F131+F133+F134+F135</f>
        <v>0</v>
      </c>
      <c r="G136" s="77">
        <f>G6+G116+G126+G131+G133+G134+G135</f>
        <v>0</v>
      </c>
      <c r="H136" s="77">
        <f>H6+H116+H126+H131+H133+H134+H135</f>
        <v>0</v>
      </c>
      <c r="I136" s="136">
        <f t="shared" si="25"/>
        <v>0</v>
      </c>
      <c r="J136" s="77">
        <f>J6+J116+J126+J131+J133+J134+J135</f>
        <v>0</v>
      </c>
      <c r="K136" s="77">
        <f t="shared" ref="K136:O136" si="118">K6+K116+K126+K131+K133+K134+K135</f>
        <v>0</v>
      </c>
      <c r="L136" s="77">
        <f t="shared" si="118"/>
        <v>0</v>
      </c>
      <c r="M136" s="77">
        <f t="shared" si="118"/>
        <v>0</v>
      </c>
      <c r="N136" s="77">
        <f t="shared" si="118"/>
        <v>0</v>
      </c>
      <c r="O136" s="77">
        <f t="shared" si="118"/>
        <v>0</v>
      </c>
      <c r="P136" s="133">
        <f t="shared" si="15"/>
        <v>0</v>
      </c>
      <c r="Q136" s="325">
        <f t="shared" si="115"/>
        <v>0</v>
      </c>
      <c r="R136" s="323">
        <f t="shared" si="90"/>
        <v>0</v>
      </c>
      <c r="S136" s="73" t="str">
        <f t="shared" si="91"/>
        <v>正常</v>
      </c>
      <c r="T136" s="77">
        <f t="shared" si="16"/>
        <v>0</v>
      </c>
      <c r="U136" s="77">
        <f>U6+U116+U126+U131+U133+U134+U135</f>
        <v>0</v>
      </c>
      <c r="V136" s="136">
        <f t="shared" si="17"/>
        <v>0</v>
      </c>
      <c r="W136" s="77">
        <f>W6+W116+W126+W131+W133+W134+W135</f>
        <v>0</v>
      </c>
      <c r="X136" s="77">
        <f t="shared" ref="X136:AB136" si="119">X6+X116+X126+X131+X133+X134+X135</f>
        <v>0</v>
      </c>
      <c r="Y136" s="77">
        <f t="shared" si="119"/>
        <v>0</v>
      </c>
      <c r="Z136" s="77">
        <f t="shared" si="119"/>
        <v>0</v>
      </c>
      <c r="AA136" s="77">
        <f t="shared" si="119"/>
        <v>0</v>
      </c>
      <c r="AB136" s="77">
        <f t="shared" si="119"/>
        <v>0</v>
      </c>
      <c r="AC136" s="140">
        <f t="shared" si="19"/>
        <v>0</v>
      </c>
      <c r="AD136" s="325">
        <f t="shared" si="116"/>
        <v>0</v>
      </c>
      <c r="AE136" s="323">
        <f t="shared" si="93"/>
        <v>0</v>
      </c>
      <c r="AF136" s="73" t="str">
        <f t="shared" si="94"/>
        <v>正常</v>
      </c>
      <c r="AG136" s="129">
        <f t="shared" si="95"/>
        <v>0</v>
      </c>
      <c r="AH136" s="130">
        <f t="shared" si="96"/>
        <v>0</v>
      </c>
      <c r="AI136" s="141">
        <f t="shared" si="20"/>
        <v>0</v>
      </c>
      <c r="AJ136" s="142">
        <f t="shared" si="97"/>
        <v>0</v>
      </c>
      <c r="AK136" s="326">
        <f t="shared" si="108"/>
        <v>0</v>
      </c>
      <c r="AL136" s="323">
        <f t="shared" si="98"/>
        <v>0</v>
      </c>
      <c r="AM136" s="74" t="str">
        <f t="shared" si="99"/>
        <v>正常</v>
      </c>
      <c r="AN136" s="136"/>
      <c r="AO136" s="124">
        <f t="shared" si="117"/>
        <v>0</v>
      </c>
      <c r="AP136" s="127">
        <f t="shared" si="22"/>
        <v>0</v>
      </c>
      <c r="AQ136" s="138">
        <f t="shared" si="23"/>
        <v>0</v>
      </c>
      <c r="AR136" s="75" t="str">
        <f t="shared" si="24"/>
        <v>正常</v>
      </c>
    </row>
    <row r="137" spans="1:44" ht="15.75" thickTop="1"/>
  </sheetData>
  <mergeCells count="11">
    <mergeCell ref="C136:D136"/>
    <mergeCell ref="C3:C4"/>
    <mergeCell ref="D3:D4"/>
    <mergeCell ref="A1:B4"/>
    <mergeCell ref="C2:AR2"/>
    <mergeCell ref="F3:F4"/>
    <mergeCell ref="G3:S3"/>
    <mergeCell ref="T3:AF3"/>
    <mergeCell ref="AG3:AM3"/>
    <mergeCell ref="AN3:AR3"/>
    <mergeCell ref="E3:E4"/>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N62"/>
  <sheetViews>
    <sheetView view="pageBreakPreview" zoomScale="60" zoomScaleNormal="100" workbookViewId="0">
      <selection activeCell="G31" sqref="G31:J31"/>
    </sheetView>
  </sheetViews>
  <sheetFormatPr defaultColWidth="8.875" defaultRowHeight="25.5"/>
  <cols>
    <col min="1" max="2" width="8.875" style="9"/>
    <col min="3" max="3" width="8.875" style="13"/>
    <col min="4" max="16384" width="8.875" style="9"/>
  </cols>
  <sheetData>
    <row r="16" spans="1:14" ht="61.5">
      <c r="A16" s="1044" t="s">
        <v>595</v>
      </c>
      <c r="B16" s="1044"/>
      <c r="C16" s="1044"/>
      <c r="D16" s="1044"/>
      <c r="E16" s="1044"/>
      <c r="F16" s="1044"/>
      <c r="G16" s="1044"/>
      <c r="H16" s="1044"/>
      <c r="I16" s="1044"/>
      <c r="J16" s="1044"/>
      <c r="K16" s="1044"/>
      <c r="L16" s="1044"/>
      <c r="M16" s="1044"/>
      <c r="N16" s="1044"/>
    </row>
    <row r="31" spans="4:10" ht="38.25">
      <c r="D31" s="10" t="s">
        <v>52</v>
      </c>
      <c r="G31" s="11"/>
      <c r="H31" s="11"/>
      <c r="I31" s="11"/>
      <c r="J31" s="11"/>
    </row>
    <row r="32" spans="4:10" ht="51.95" customHeight="1">
      <c r="D32" s="10" t="s">
        <v>53</v>
      </c>
      <c r="G32" s="11"/>
      <c r="H32" s="11"/>
      <c r="I32" s="11"/>
      <c r="J32" s="11"/>
    </row>
    <row r="33" spans="4:10" ht="63.95" customHeight="1">
      <c r="D33" s="10" t="s">
        <v>596</v>
      </c>
      <c r="G33" s="11"/>
      <c r="H33" s="11"/>
      <c r="I33" s="11"/>
      <c r="J33" s="11"/>
    </row>
    <row r="42" spans="4:10" ht="29.25">
      <c r="D42" s="1045"/>
      <c r="E42" s="1045"/>
      <c r="F42" s="1045"/>
      <c r="G42" s="1045"/>
    </row>
    <row r="43" spans="4:10" ht="29.25">
      <c r="D43" s="12"/>
    </row>
    <row r="44" spans="4:10" ht="29.25">
      <c r="D44" s="12"/>
    </row>
    <row r="45" spans="4:10" ht="29.25">
      <c r="D45" s="12"/>
    </row>
    <row r="46" spans="4:10" ht="29.25">
      <c r="D46" s="12"/>
    </row>
    <row r="47" spans="4:10" ht="29.25">
      <c r="D47" s="12"/>
    </row>
    <row r="48" spans="4:10" ht="29.25">
      <c r="D48" s="12"/>
    </row>
    <row r="49" spans="4:4" ht="29.25">
      <c r="D49" s="12"/>
    </row>
    <row r="50" spans="4:4" ht="29.25">
      <c r="D50" s="12"/>
    </row>
    <row r="51" spans="4:4" ht="29.25">
      <c r="D51" s="12"/>
    </row>
    <row r="52" spans="4:4" ht="29.25">
      <c r="D52" s="12"/>
    </row>
    <row r="53" spans="4:4" ht="29.25">
      <c r="D53" s="12"/>
    </row>
    <row r="54" spans="4:4" ht="29.25">
      <c r="D54" s="12"/>
    </row>
    <row r="55" spans="4:4" ht="29.25">
      <c r="D55" s="12"/>
    </row>
    <row r="56" spans="4:4" ht="29.25">
      <c r="D56" s="12"/>
    </row>
    <row r="57" spans="4:4" ht="29.25">
      <c r="D57" s="12"/>
    </row>
    <row r="58" spans="4:4" ht="29.25">
      <c r="D58" s="12"/>
    </row>
    <row r="59" spans="4:4" ht="29.25">
      <c r="D59" s="12"/>
    </row>
    <row r="60" spans="4:4" ht="29.25">
      <c r="D60" s="12"/>
    </row>
    <row r="61" spans="4:4" ht="29.25">
      <c r="D61" s="12"/>
    </row>
    <row r="62" spans="4:4" ht="29.25">
      <c r="D62" s="12"/>
    </row>
  </sheetData>
  <mergeCells count="2">
    <mergeCell ref="A16:N16"/>
    <mergeCell ref="D42:G42"/>
  </mergeCells>
  <phoneticPr fontId="2" type="noConversion"/>
  <pageMargins left="0.75138888888888899" right="0.75138888888888899" top="1" bottom="1" header="0.51180555555555596" footer="0.51180555555555596"/>
  <pageSetup paperSize="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tabSelected="1" workbookViewId="0">
      <pane xSplit="3" ySplit="5" topLeftCell="N40" activePane="bottomRight" state="frozen"/>
      <selection pane="topRight" activeCell="D1" sqref="D1"/>
      <selection pane="bottomLeft" activeCell="A6" sqref="A6"/>
      <selection pane="bottomRight" activeCell="C16" sqref="C16"/>
    </sheetView>
  </sheetViews>
  <sheetFormatPr defaultRowHeight="15"/>
  <cols>
    <col min="1" max="2" width="4.25" style="770" hidden="1" customWidth="1"/>
    <col min="3" max="3" width="29.125" style="3" customWidth="1"/>
    <col min="4" max="4" width="11.875" style="3" customWidth="1"/>
    <col min="5" max="5" width="10.625" style="3" customWidth="1"/>
    <col min="6" max="13" width="9" style="3"/>
    <col min="14" max="14" width="9" style="48"/>
    <col min="15" max="22" width="9" style="3"/>
    <col min="23" max="23" width="9" style="48"/>
    <col min="24" max="25" width="9" style="3"/>
    <col min="26" max="26" width="9" style="48"/>
    <col min="27" max="28" width="9" style="3"/>
    <col min="29" max="29" width="10.875" style="48" customWidth="1"/>
    <col min="30" max="16384" width="9" style="3"/>
  </cols>
  <sheetData>
    <row r="1" spans="1:29">
      <c r="A1" s="1352" t="s">
        <v>730</v>
      </c>
      <c r="B1" s="1352"/>
    </row>
    <row r="2" spans="1:29">
      <c r="A2" s="1352"/>
      <c r="B2" s="1352"/>
      <c r="C2" s="1353" t="s">
        <v>528</v>
      </c>
      <c r="D2" s="1354"/>
      <c r="E2" s="1353"/>
      <c r="F2" s="1353"/>
      <c r="G2" s="1353"/>
      <c r="H2" s="1353"/>
      <c r="I2" s="1353"/>
      <c r="J2" s="1353"/>
      <c r="K2" s="1353"/>
      <c r="L2" s="1353"/>
      <c r="M2" s="1353"/>
      <c r="N2" s="1353"/>
      <c r="O2" s="1353"/>
      <c r="P2" s="1353"/>
      <c r="Q2" s="1353"/>
      <c r="R2" s="1353"/>
      <c r="S2" s="1353"/>
      <c r="T2" s="1353"/>
      <c r="U2" s="1353"/>
      <c r="V2" s="1353"/>
      <c r="W2" s="1353"/>
      <c r="X2" s="1353"/>
      <c r="Y2" s="1353"/>
      <c r="Z2" s="1353"/>
      <c r="AA2" s="1353"/>
      <c r="AB2" s="1353"/>
      <c r="AC2" s="1355"/>
    </row>
    <row r="3" spans="1:29">
      <c r="A3" s="1352"/>
      <c r="B3" s="1352"/>
      <c r="C3" s="1353"/>
      <c r="D3" s="1354"/>
      <c r="E3" s="1353"/>
      <c r="F3" s="1353"/>
      <c r="G3" s="1353"/>
      <c r="H3" s="1353"/>
      <c r="I3" s="1353"/>
      <c r="J3" s="1353"/>
      <c r="K3" s="1353"/>
      <c r="L3" s="1353"/>
      <c r="M3" s="1353"/>
      <c r="N3" s="1353"/>
      <c r="O3" s="1353"/>
      <c r="P3" s="1353"/>
      <c r="Q3" s="1353"/>
      <c r="R3" s="1353"/>
      <c r="S3" s="1353"/>
      <c r="T3" s="1353"/>
      <c r="U3" s="1353"/>
      <c r="V3" s="1353"/>
      <c r="W3" s="1353"/>
      <c r="X3" s="1353"/>
      <c r="Y3" s="1353"/>
      <c r="Z3" s="1353"/>
      <c r="AA3" s="1353"/>
      <c r="AB3" s="1353"/>
      <c r="AC3" s="1355"/>
    </row>
    <row r="4" spans="1:29" ht="15" customHeight="1">
      <c r="A4" s="1352"/>
      <c r="B4" s="1352"/>
      <c r="C4" s="1356" t="s">
        <v>477</v>
      </c>
      <c r="D4" s="1322" t="s">
        <v>739</v>
      </c>
      <c r="E4" s="1318" t="s">
        <v>738</v>
      </c>
      <c r="F4" s="1357" t="s">
        <v>446</v>
      </c>
      <c r="G4" s="1357"/>
      <c r="H4" s="1357"/>
      <c r="I4" s="1357"/>
      <c r="J4" s="1357"/>
      <c r="K4" s="1357"/>
      <c r="L4" s="1357"/>
      <c r="M4" s="1357"/>
      <c r="N4" s="1357"/>
      <c r="O4" s="1357" t="s">
        <v>447</v>
      </c>
      <c r="P4" s="1357"/>
      <c r="Q4" s="1357"/>
      <c r="R4" s="1357"/>
      <c r="S4" s="1357"/>
      <c r="T4" s="1357"/>
      <c r="U4" s="1357"/>
      <c r="V4" s="1357"/>
      <c r="W4" s="1357"/>
      <c r="X4" s="1357" t="s">
        <v>448</v>
      </c>
      <c r="Y4" s="1357"/>
      <c r="Z4" s="1357"/>
      <c r="AA4" s="1357" t="s">
        <v>478</v>
      </c>
      <c r="AB4" s="1357"/>
      <c r="AC4" s="1358"/>
    </row>
    <row r="5" spans="1:29" ht="40.5">
      <c r="A5" s="1352"/>
      <c r="B5" s="1352"/>
      <c r="C5" s="1356"/>
      <c r="D5" s="1323"/>
      <c r="E5" s="1319"/>
      <c r="F5" s="62" t="s">
        <v>479</v>
      </c>
      <c r="G5" s="62" t="s">
        <v>529</v>
      </c>
      <c r="H5" s="62" t="s">
        <v>86</v>
      </c>
      <c r="I5" s="62" t="s">
        <v>87</v>
      </c>
      <c r="J5" s="62" t="s">
        <v>88</v>
      </c>
      <c r="K5" s="62" t="s">
        <v>89</v>
      </c>
      <c r="L5" s="62" t="s">
        <v>90</v>
      </c>
      <c r="M5" s="62" t="s">
        <v>480</v>
      </c>
      <c r="N5" s="92" t="s">
        <v>481</v>
      </c>
      <c r="O5" s="62" t="s">
        <v>479</v>
      </c>
      <c r="P5" s="62" t="s">
        <v>460</v>
      </c>
      <c r="Q5" s="62" t="s">
        <v>91</v>
      </c>
      <c r="R5" s="62" t="s">
        <v>92</v>
      </c>
      <c r="S5" s="62" t="s">
        <v>93</v>
      </c>
      <c r="T5" s="62" t="s">
        <v>94</v>
      </c>
      <c r="U5" s="62" t="s">
        <v>95</v>
      </c>
      <c r="V5" s="62" t="s">
        <v>480</v>
      </c>
      <c r="W5" s="92" t="s">
        <v>481</v>
      </c>
      <c r="X5" s="62" t="s">
        <v>479</v>
      </c>
      <c r="Y5" s="62" t="s">
        <v>530</v>
      </c>
      <c r="Z5" s="92" t="s">
        <v>481</v>
      </c>
      <c r="AA5" s="61" t="s">
        <v>483</v>
      </c>
      <c r="AB5" s="61" t="s">
        <v>484</v>
      </c>
      <c r="AC5" s="93" t="s">
        <v>531</v>
      </c>
    </row>
    <row r="6" spans="1:29" ht="33.75">
      <c r="A6" s="768" t="str">
        <f>目录及填表说明!$D$3</f>
        <v>请填XX地区</v>
      </c>
      <c r="B6" s="768" t="str">
        <f>目录及填表说明!$D$4</f>
        <v>请填XX项目</v>
      </c>
      <c r="C6" s="167" t="s">
        <v>488</v>
      </c>
      <c r="D6" s="929"/>
      <c r="E6" s="162"/>
      <c r="F6" s="163"/>
      <c r="G6" s="168"/>
      <c r="H6" s="168"/>
      <c r="I6" s="168"/>
      <c r="J6" s="168"/>
      <c r="K6" s="168"/>
      <c r="L6" s="168"/>
      <c r="M6" s="168"/>
      <c r="N6" s="169"/>
      <c r="O6" s="163"/>
      <c r="P6" s="168"/>
      <c r="Q6" s="168"/>
      <c r="R6" s="168"/>
      <c r="S6" s="168"/>
      <c r="T6" s="168"/>
      <c r="U6" s="168"/>
      <c r="V6" s="168"/>
      <c r="W6" s="169"/>
      <c r="X6" s="168"/>
      <c r="Y6" s="168"/>
      <c r="Z6" s="169"/>
      <c r="AA6" s="163"/>
      <c r="AB6" s="168"/>
      <c r="AC6" s="169"/>
    </row>
    <row r="7" spans="1:29" ht="33.75">
      <c r="A7" s="768" t="str">
        <f>目录及填表说明!$D$3</f>
        <v>请填XX地区</v>
      </c>
      <c r="B7" s="768" t="str">
        <f>目录及填表说明!$D$4</f>
        <v>请填XX项目</v>
      </c>
      <c r="C7" s="152" t="s">
        <v>70</v>
      </c>
      <c r="D7" s="930"/>
      <c r="E7" s="94"/>
      <c r="F7" s="151"/>
      <c r="G7" s="95"/>
      <c r="H7" s="95"/>
      <c r="I7" s="95"/>
      <c r="J7" s="95"/>
      <c r="K7" s="95"/>
      <c r="L7" s="95"/>
      <c r="M7" s="153">
        <f t="shared" ref="M7:M10" si="0">SUM(G7:L7)</f>
        <v>0</v>
      </c>
      <c r="N7" s="312">
        <f>IF(F7=0,IF(M7&gt;0,100%,IF(M7&lt;0,-100%,0)),IF(F7&lt;0,IF(M7&gt;0,100%,-M7/F7),M7/F7))</f>
        <v>0</v>
      </c>
      <c r="O7" s="151"/>
      <c r="P7" s="95"/>
      <c r="Q7" s="95"/>
      <c r="R7" s="95"/>
      <c r="S7" s="95"/>
      <c r="T7" s="95"/>
      <c r="U7" s="95"/>
      <c r="V7" s="153">
        <f t="shared" ref="V7:V10" si="1">SUM(P7:U7)</f>
        <v>0</v>
      </c>
      <c r="W7" s="312">
        <f>IF(O7=0,IF(V7&gt;0,100%,IF(V7&lt;0,-100%,0)),IF(O7&lt;0,IF(V7&gt;0,100%,-V7/O7),V7/O7))</f>
        <v>0</v>
      </c>
      <c r="X7" s="96">
        <f t="shared" ref="X7:X10" si="2">F7+O7</f>
        <v>0</v>
      </c>
      <c r="Y7" s="96">
        <f t="shared" ref="Y7:Y10" si="3">M7+V7</f>
        <v>0</v>
      </c>
      <c r="Z7" s="285">
        <f>IF(X7=0,IF(Y7&gt;0,100%,IF(Y7&lt;0,-100%,0)),IF(X7&lt;0,IF(Y7&gt;0,100%,-Y7/X7),Y7/X7))</f>
        <v>0</v>
      </c>
      <c r="AA7" s="151"/>
      <c r="AB7" s="153">
        <f>D7+E7+Y7</f>
        <v>0</v>
      </c>
      <c r="AC7" s="312">
        <f>IF(AA7=0,IF(AB7&gt;0,100%,IF(AB7&lt;0,-100%,0)),IF(AA7&lt;0,IF(AB7&gt;0,100%,-AB7/AA7),AB7/AA7))</f>
        <v>0</v>
      </c>
    </row>
    <row r="8" spans="1:29" ht="33.75">
      <c r="A8" s="768" t="str">
        <f>目录及填表说明!$D$3</f>
        <v>请填XX地区</v>
      </c>
      <c r="B8" s="768" t="str">
        <f>目录及填表说明!$D$4</f>
        <v>请填XX项目</v>
      </c>
      <c r="C8" s="152" t="s">
        <v>71</v>
      </c>
      <c r="D8" s="930"/>
      <c r="E8" s="94"/>
      <c r="F8" s="151"/>
      <c r="G8" s="95"/>
      <c r="H8" s="95"/>
      <c r="I8" s="95"/>
      <c r="J8" s="95"/>
      <c r="K8" s="95"/>
      <c r="L8" s="95"/>
      <c r="M8" s="153">
        <f t="shared" si="0"/>
        <v>0</v>
      </c>
      <c r="N8" s="312">
        <f t="shared" ref="N8:N26" si="4">IF(F8=0,IF(M8&gt;0,100%,IF(M8&lt;0,-100%,0)),IF(F8&lt;0,IF(M8&gt;0,100%,-M8/F8),M8/F8))</f>
        <v>0</v>
      </c>
      <c r="O8" s="151"/>
      <c r="P8" s="95"/>
      <c r="Q8" s="95"/>
      <c r="R8" s="95"/>
      <c r="S8" s="95"/>
      <c r="T8" s="95"/>
      <c r="U8" s="95"/>
      <c r="V8" s="153">
        <f t="shared" si="1"/>
        <v>0</v>
      </c>
      <c r="W8" s="312">
        <f t="shared" ref="W8:W26" si="5">IF(O8=0,IF(V8&gt;0,100%,IF(V8&lt;0,-100%,0)),IF(O8&lt;0,IF(V8&gt;0,100%,-V8/O8),V8/O8))</f>
        <v>0</v>
      </c>
      <c r="X8" s="96">
        <f t="shared" si="2"/>
        <v>0</v>
      </c>
      <c r="Y8" s="96">
        <f t="shared" si="3"/>
        <v>0</v>
      </c>
      <c r="Z8" s="285">
        <f t="shared" ref="Z8:Z12" si="6">IF(X8=0,IF(Y8&gt;0,100%,IF(Y8&lt;0,-100%,0)),IF(X8&lt;0,IF(Y8&gt;0,100%,-Y8/X8),Y8/X8))</f>
        <v>0</v>
      </c>
      <c r="AA8" s="151"/>
      <c r="AB8" s="153">
        <f t="shared" ref="AB8:AB10" si="7">D8+E8+Y8</f>
        <v>0</v>
      </c>
      <c r="AC8" s="312">
        <f t="shared" ref="AC8:AC12" si="8">IF(AA8=0,IF(AB8&gt;0,100%,IF(AB8&lt;0,-100%,0)),IF(AA8&lt;0,IF(AB8&gt;0,100%,-AB8/AA8),AB8/AA8))</f>
        <v>0</v>
      </c>
    </row>
    <row r="9" spans="1:29" ht="33.75">
      <c r="A9" s="768" t="str">
        <f>目录及填表说明!$D$3</f>
        <v>请填XX地区</v>
      </c>
      <c r="B9" s="768" t="str">
        <f>目录及填表说明!$D$4</f>
        <v>请填XX项目</v>
      </c>
      <c r="C9" s="152" t="s">
        <v>485</v>
      </c>
      <c r="D9" s="930"/>
      <c r="E9" s="94"/>
      <c r="F9" s="151"/>
      <c r="G9" s="95"/>
      <c r="H9" s="95"/>
      <c r="I9" s="95"/>
      <c r="J9" s="95"/>
      <c r="K9" s="95"/>
      <c r="L9" s="95"/>
      <c r="M9" s="153">
        <f t="shared" si="0"/>
        <v>0</v>
      </c>
      <c r="N9" s="312">
        <f t="shared" si="4"/>
        <v>0</v>
      </c>
      <c r="O9" s="151"/>
      <c r="P9" s="95"/>
      <c r="Q9" s="95"/>
      <c r="R9" s="95"/>
      <c r="S9" s="95"/>
      <c r="T9" s="95"/>
      <c r="U9" s="95"/>
      <c r="V9" s="153">
        <f t="shared" si="1"/>
        <v>0</v>
      </c>
      <c r="W9" s="312">
        <f t="shared" si="5"/>
        <v>0</v>
      </c>
      <c r="X9" s="96">
        <f t="shared" si="2"/>
        <v>0</v>
      </c>
      <c r="Y9" s="96">
        <f t="shared" si="3"/>
        <v>0</v>
      </c>
      <c r="Z9" s="285">
        <f t="shared" si="6"/>
        <v>0</v>
      </c>
      <c r="AA9" s="151"/>
      <c r="AB9" s="153">
        <f t="shared" si="7"/>
        <v>0</v>
      </c>
      <c r="AC9" s="312">
        <f t="shared" si="8"/>
        <v>0</v>
      </c>
    </row>
    <row r="10" spans="1:29" ht="33.75">
      <c r="A10" s="768" t="str">
        <f>目录及填表说明!$D$3</f>
        <v>请填XX地区</v>
      </c>
      <c r="B10" s="768" t="str">
        <f>目录及填表说明!$D$4</f>
        <v>请填XX项目</v>
      </c>
      <c r="C10" s="152" t="s">
        <v>486</v>
      </c>
      <c r="D10" s="930"/>
      <c r="E10" s="94"/>
      <c r="F10" s="151"/>
      <c r="G10" s="95"/>
      <c r="H10" s="95"/>
      <c r="I10" s="95"/>
      <c r="J10" s="95"/>
      <c r="K10" s="95"/>
      <c r="L10" s="95"/>
      <c r="M10" s="153">
        <f t="shared" si="0"/>
        <v>0</v>
      </c>
      <c r="N10" s="312">
        <f t="shared" si="4"/>
        <v>0</v>
      </c>
      <c r="O10" s="151"/>
      <c r="P10" s="95"/>
      <c r="Q10" s="95"/>
      <c r="R10" s="95"/>
      <c r="S10" s="95"/>
      <c r="T10" s="95"/>
      <c r="U10" s="95"/>
      <c r="V10" s="153">
        <f t="shared" si="1"/>
        <v>0</v>
      </c>
      <c r="W10" s="312">
        <f t="shared" si="5"/>
        <v>0</v>
      </c>
      <c r="X10" s="96">
        <f t="shared" si="2"/>
        <v>0</v>
      </c>
      <c r="Y10" s="96">
        <f t="shared" si="3"/>
        <v>0</v>
      </c>
      <c r="Z10" s="285">
        <f t="shared" si="6"/>
        <v>0</v>
      </c>
      <c r="AA10" s="151"/>
      <c r="AB10" s="153">
        <f t="shared" si="7"/>
        <v>0</v>
      </c>
      <c r="AC10" s="312">
        <f t="shared" si="8"/>
        <v>0</v>
      </c>
    </row>
    <row r="11" spans="1:29" s="157" customFormat="1" ht="31.5">
      <c r="A11" s="769" t="str">
        <f>目录及填表说明!$D$3</f>
        <v>请填XX地区</v>
      </c>
      <c r="B11" s="769" t="str">
        <f>目录及填表说明!$D$4</f>
        <v>请填XX项目</v>
      </c>
      <c r="C11" s="154" t="s">
        <v>72</v>
      </c>
      <c r="D11" s="155">
        <f t="shared" ref="D11:O11" si="9">SUM(D7:D10)</f>
        <v>0</v>
      </c>
      <c r="E11" s="155">
        <f t="shared" si="9"/>
        <v>0</v>
      </c>
      <c r="F11" s="156">
        <f t="shared" si="9"/>
        <v>0</v>
      </c>
      <c r="G11" s="156">
        <f t="shared" si="9"/>
        <v>0</v>
      </c>
      <c r="H11" s="156">
        <f t="shared" si="9"/>
        <v>0</v>
      </c>
      <c r="I11" s="156">
        <f t="shared" si="9"/>
        <v>0</v>
      </c>
      <c r="J11" s="156">
        <f t="shared" si="9"/>
        <v>0</v>
      </c>
      <c r="K11" s="156">
        <f t="shared" si="9"/>
        <v>0</v>
      </c>
      <c r="L11" s="156">
        <f t="shared" si="9"/>
        <v>0</v>
      </c>
      <c r="M11" s="156">
        <f t="shared" si="9"/>
        <v>0</v>
      </c>
      <c r="N11" s="327">
        <f t="shared" si="4"/>
        <v>0</v>
      </c>
      <c r="O11" s="156">
        <f t="shared" si="9"/>
        <v>0</v>
      </c>
      <c r="P11" s="156">
        <f t="shared" ref="P11:U11" si="10">SUM(P7:P10)</f>
        <v>0</v>
      </c>
      <c r="Q11" s="156">
        <f t="shared" si="10"/>
        <v>0</v>
      </c>
      <c r="R11" s="156">
        <f t="shared" si="10"/>
        <v>0</v>
      </c>
      <c r="S11" s="156">
        <f t="shared" si="10"/>
        <v>0</v>
      </c>
      <c r="T11" s="156">
        <f t="shared" si="10"/>
        <v>0</v>
      </c>
      <c r="U11" s="156">
        <f t="shared" si="10"/>
        <v>0</v>
      </c>
      <c r="V11" s="156">
        <f>SUM(V6:V10)</f>
        <v>0</v>
      </c>
      <c r="W11" s="327">
        <f t="shared" si="5"/>
        <v>0</v>
      </c>
      <c r="X11" s="156">
        <f t="shared" ref="X11:Y11" si="11">SUM(X7:X10)</f>
        <v>0</v>
      </c>
      <c r="Y11" s="156">
        <f t="shared" si="11"/>
        <v>0</v>
      </c>
      <c r="Z11" s="287">
        <f t="shared" si="6"/>
        <v>0</v>
      </c>
      <c r="AA11" s="156"/>
      <c r="AB11" s="156">
        <f>SUM(AB7:AB10)</f>
        <v>0</v>
      </c>
      <c r="AC11" s="327">
        <f t="shared" si="8"/>
        <v>0</v>
      </c>
    </row>
    <row r="12" spans="1:29" s="157" customFormat="1" ht="31.5">
      <c r="A12" s="769" t="str">
        <f>目录及填表说明!$D$3</f>
        <v>请填XX地区</v>
      </c>
      <c r="B12" s="769" t="str">
        <f>目录及填表说明!$D$4</f>
        <v>请填XX项目</v>
      </c>
      <c r="C12" s="154" t="s">
        <v>73</v>
      </c>
      <c r="D12" s="932">
        <f>D11</f>
        <v>0</v>
      </c>
      <c r="E12" s="155">
        <f>D12+E11</f>
        <v>0</v>
      </c>
      <c r="F12" s="156">
        <f>F11+E12</f>
        <v>0</v>
      </c>
      <c r="G12" s="156">
        <f>G11+E12</f>
        <v>0</v>
      </c>
      <c r="H12" s="156">
        <f t="shared" ref="H12:L12" si="12">H11+G12</f>
        <v>0</v>
      </c>
      <c r="I12" s="156">
        <f t="shared" si="12"/>
        <v>0</v>
      </c>
      <c r="J12" s="156">
        <f t="shared" si="12"/>
        <v>0</v>
      </c>
      <c r="K12" s="156">
        <f t="shared" si="12"/>
        <v>0</v>
      </c>
      <c r="L12" s="156">
        <f t="shared" si="12"/>
        <v>0</v>
      </c>
      <c r="M12" s="156">
        <f>L12</f>
        <v>0</v>
      </c>
      <c r="N12" s="327">
        <f t="shared" si="4"/>
        <v>0</v>
      </c>
      <c r="O12" s="156">
        <f>F12+O11</f>
        <v>0</v>
      </c>
      <c r="P12" s="156">
        <f>P11+L12</f>
        <v>0</v>
      </c>
      <c r="Q12" s="156">
        <f t="shared" ref="Q12:U12" si="13">P12+Q11</f>
        <v>0</v>
      </c>
      <c r="R12" s="156">
        <f t="shared" si="13"/>
        <v>0</v>
      </c>
      <c r="S12" s="156">
        <f t="shared" si="13"/>
        <v>0</v>
      </c>
      <c r="T12" s="156">
        <f t="shared" si="13"/>
        <v>0</v>
      </c>
      <c r="U12" s="156">
        <f t="shared" si="13"/>
        <v>0</v>
      </c>
      <c r="V12" s="156">
        <f>U12</f>
        <v>0</v>
      </c>
      <c r="W12" s="327">
        <f t="shared" si="5"/>
        <v>0</v>
      </c>
      <c r="X12" s="156">
        <f>O12</f>
        <v>0</v>
      </c>
      <c r="Y12" s="156">
        <f>V12</f>
        <v>0</v>
      </c>
      <c r="Z12" s="287">
        <f t="shared" si="6"/>
        <v>0</v>
      </c>
      <c r="AA12" s="156"/>
      <c r="AB12" s="156">
        <f>AB11</f>
        <v>0</v>
      </c>
      <c r="AC12" s="327">
        <f t="shared" si="8"/>
        <v>0</v>
      </c>
    </row>
    <row r="13" spans="1:29" ht="33.75">
      <c r="A13" s="768" t="str">
        <f>目录及填表说明!$D$3</f>
        <v>请填XX地区</v>
      </c>
      <c r="B13" s="768" t="str">
        <f>目录及填表说明!$D$4</f>
        <v>请填XX项目</v>
      </c>
      <c r="C13" s="166" t="s">
        <v>74</v>
      </c>
      <c r="D13" s="931"/>
      <c r="E13" s="162"/>
      <c r="F13" s="163"/>
      <c r="G13" s="164"/>
      <c r="H13" s="164"/>
      <c r="I13" s="164"/>
      <c r="J13" s="164"/>
      <c r="K13" s="164"/>
      <c r="L13" s="165"/>
      <c r="M13" s="165"/>
      <c r="N13" s="314"/>
      <c r="O13" s="163"/>
      <c r="P13" s="164"/>
      <c r="Q13" s="164"/>
      <c r="R13" s="164"/>
      <c r="S13" s="164"/>
      <c r="T13" s="164"/>
      <c r="U13" s="165"/>
      <c r="V13" s="165"/>
      <c r="W13" s="314"/>
      <c r="X13" s="165"/>
      <c r="Y13" s="165"/>
      <c r="Z13" s="314"/>
      <c r="AA13" s="163"/>
      <c r="AB13" s="165"/>
      <c r="AC13" s="314"/>
    </row>
    <row r="14" spans="1:29" ht="33.75">
      <c r="A14" s="768" t="str">
        <f>目录及填表说明!$D$3</f>
        <v>请填XX地区</v>
      </c>
      <c r="B14" s="768" t="str">
        <f>目录及填表说明!$D$4</f>
        <v>请填XX项目</v>
      </c>
      <c r="C14" s="152" t="s">
        <v>75</v>
      </c>
      <c r="D14" s="930"/>
      <c r="E14" s="94"/>
      <c r="F14" s="151"/>
      <c r="G14" s="95"/>
      <c r="H14" s="95"/>
      <c r="I14" s="95"/>
      <c r="J14" s="95"/>
      <c r="K14" s="95"/>
      <c r="L14" s="95"/>
      <c r="M14" s="153">
        <f t="shared" ref="M14:M24" si="14">SUM(G14:L14)</f>
        <v>0</v>
      </c>
      <c r="N14" s="312">
        <f t="shared" si="4"/>
        <v>0</v>
      </c>
      <c r="O14" s="151"/>
      <c r="P14" s="95"/>
      <c r="Q14" s="95"/>
      <c r="R14" s="95"/>
      <c r="S14" s="95"/>
      <c r="T14" s="95"/>
      <c r="U14" s="95"/>
      <c r="V14" s="153">
        <f t="shared" ref="V14:V24" si="15">SUM(P14:U14)</f>
        <v>0</v>
      </c>
      <c r="W14" s="312">
        <f t="shared" si="5"/>
        <v>0</v>
      </c>
      <c r="X14" s="96">
        <f t="shared" ref="X14:X24" si="16">F14+O14</f>
        <v>0</v>
      </c>
      <c r="Y14" s="96">
        <f t="shared" ref="Y14:Y24" si="17">M14+V14</f>
        <v>0</v>
      </c>
      <c r="Z14" s="285">
        <f>IF(X14=0,IF(Y14&gt;0,100%,IF(Y14&lt;0,-100%,0)),IF(X14&lt;0,IF(Y14&gt;0,100%,-Y14/X14),Y14/X14))</f>
        <v>0</v>
      </c>
      <c r="AA14" s="151"/>
      <c r="AB14" s="153">
        <f>D14+E14+Y14</f>
        <v>0</v>
      </c>
      <c r="AC14" s="312">
        <f>IF(AA14=0,IF(AB14&gt;0,100%,IF(AB14&lt;0,-100%,0)),IF(AA14&lt;0,IF(AB14&gt;0,100%,-AB14/AA14),AB14/AA14))</f>
        <v>0</v>
      </c>
    </row>
    <row r="15" spans="1:29" ht="33.75">
      <c r="A15" s="768" t="str">
        <f>目录及填表说明!$D$3</f>
        <v>请填XX地区</v>
      </c>
      <c r="B15" s="768" t="str">
        <f>目录及填表说明!$D$4</f>
        <v>请填XX项目</v>
      </c>
      <c r="C15" s="152" t="s">
        <v>76</v>
      </c>
      <c r="D15" s="930"/>
      <c r="E15" s="94"/>
      <c r="F15" s="151"/>
      <c r="G15" s="95"/>
      <c r="H15" s="95"/>
      <c r="I15" s="95"/>
      <c r="J15" s="95"/>
      <c r="K15" s="95"/>
      <c r="L15" s="95"/>
      <c r="M15" s="153">
        <f t="shared" si="14"/>
        <v>0</v>
      </c>
      <c r="N15" s="312">
        <f t="shared" si="4"/>
        <v>0</v>
      </c>
      <c r="O15" s="151"/>
      <c r="P15" s="95"/>
      <c r="Q15" s="95"/>
      <c r="R15" s="95"/>
      <c r="S15" s="95"/>
      <c r="T15" s="95"/>
      <c r="U15" s="95"/>
      <c r="V15" s="153">
        <f t="shared" si="15"/>
        <v>0</v>
      </c>
      <c r="W15" s="312">
        <f t="shared" si="5"/>
        <v>0</v>
      </c>
      <c r="X15" s="96">
        <f t="shared" si="16"/>
        <v>0</v>
      </c>
      <c r="Y15" s="96">
        <f t="shared" si="17"/>
        <v>0</v>
      </c>
      <c r="Z15" s="285">
        <f t="shared" ref="Z15:Z27" si="18">IF(X15=0,IF(Y15&gt;0,100%,IF(Y15&lt;0,-100%,0)),IF(X15&lt;0,IF(Y15&gt;0,100%,-Y15/X15),Y15/X15))</f>
        <v>0</v>
      </c>
      <c r="AA15" s="151"/>
      <c r="AB15" s="153">
        <f t="shared" ref="AB15:AB24" si="19">D15+E15+Y15</f>
        <v>0</v>
      </c>
      <c r="AC15" s="312">
        <f t="shared" ref="AC15:AC27" si="20">IF(AA15=0,IF(AB15&gt;0,100%,IF(AB15&lt;0,-100%,0)),IF(AA15&lt;0,IF(AB15&gt;0,100%,-AB15/AA15),AB15/AA15))</f>
        <v>0</v>
      </c>
    </row>
    <row r="16" spans="1:29" ht="33.75">
      <c r="A16" s="768" t="str">
        <f>目录及填表说明!$D$3</f>
        <v>请填XX地区</v>
      </c>
      <c r="B16" s="768" t="str">
        <f>目录及填表说明!$D$4</f>
        <v>请填XX项目</v>
      </c>
      <c r="C16" s="152" t="s">
        <v>77</v>
      </c>
      <c r="D16" s="930"/>
      <c r="E16" s="94"/>
      <c r="F16" s="151"/>
      <c r="G16" s="95"/>
      <c r="H16" s="95"/>
      <c r="I16" s="95"/>
      <c r="J16" s="95"/>
      <c r="K16" s="95"/>
      <c r="L16" s="95"/>
      <c r="M16" s="153">
        <f t="shared" si="14"/>
        <v>0</v>
      </c>
      <c r="N16" s="312">
        <f t="shared" si="4"/>
        <v>0</v>
      </c>
      <c r="O16" s="151"/>
      <c r="P16" s="95"/>
      <c r="Q16" s="95"/>
      <c r="R16" s="95"/>
      <c r="S16" s="95"/>
      <c r="T16" s="95"/>
      <c r="U16" s="95"/>
      <c r="V16" s="153">
        <f t="shared" si="15"/>
        <v>0</v>
      </c>
      <c r="W16" s="312">
        <f t="shared" si="5"/>
        <v>0</v>
      </c>
      <c r="X16" s="96">
        <f t="shared" si="16"/>
        <v>0</v>
      </c>
      <c r="Y16" s="96">
        <f t="shared" si="17"/>
        <v>0</v>
      </c>
      <c r="Z16" s="285">
        <f t="shared" si="18"/>
        <v>0</v>
      </c>
      <c r="AA16" s="151"/>
      <c r="AB16" s="153">
        <f t="shared" si="19"/>
        <v>0</v>
      </c>
      <c r="AC16" s="312">
        <f t="shared" si="20"/>
        <v>0</v>
      </c>
    </row>
    <row r="17" spans="1:29" ht="33.75">
      <c r="A17" s="768" t="str">
        <f>目录及填表说明!$D$3</f>
        <v>请填XX地区</v>
      </c>
      <c r="B17" s="768" t="str">
        <f>目录及填表说明!$D$4</f>
        <v>请填XX项目</v>
      </c>
      <c r="C17" s="152" t="s">
        <v>78</v>
      </c>
      <c r="D17" s="930"/>
      <c r="E17" s="94"/>
      <c r="F17" s="151"/>
      <c r="G17" s="95"/>
      <c r="H17" s="95"/>
      <c r="I17" s="95"/>
      <c r="J17" s="95"/>
      <c r="K17" s="95"/>
      <c r="L17" s="95"/>
      <c r="M17" s="153">
        <f t="shared" si="14"/>
        <v>0</v>
      </c>
      <c r="N17" s="312">
        <f t="shared" si="4"/>
        <v>0</v>
      </c>
      <c r="O17" s="151"/>
      <c r="P17" s="95"/>
      <c r="Q17" s="95"/>
      <c r="R17" s="95"/>
      <c r="S17" s="95"/>
      <c r="T17" s="95"/>
      <c r="U17" s="95"/>
      <c r="V17" s="153">
        <f t="shared" si="15"/>
        <v>0</v>
      </c>
      <c r="W17" s="312">
        <f t="shared" si="5"/>
        <v>0</v>
      </c>
      <c r="X17" s="96">
        <f t="shared" si="16"/>
        <v>0</v>
      </c>
      <c r="Y17" s="96">
        <f t="shared" si="17"/>
        <v>0</v>
      </c>
      <c r="Z17" s="285">
        <f t="shared" si="18"/>
        <v>0</v>
      </c>
      <c r="AA17" s="151"/>
      <c r="AB17" s="153">
        <f t="shared" si="19"/>
        <v>0</v>
      </c>
      <c r="AC17" s="312">
        <f t="shared" si="20"/>
        <v>0</v>
      </c>
    </row>
    <row r="18" spans="1:29" ht="33.75">
      <c r="A18" s="768" t="str">
        <f>目录及填表说明!$D$3</f>
        <v>请填XX地区</v>
      </c>
      <c r="B18" s="768" t="str">
        <f>目录及填表说明!$D$4</f>
        <v>请填XX项目</v>
      </c>
      <c r="C18" s="152" t="s">
        <v>79</v>
      </c>
      <c r="D18" s="930"/>
      <c r="E18" s="94"/>
      <c r="F18" s="151"/>
      <c r="G18" s="95"/>
      <c r="H18" s="95"/>
      <c r="I18" s="95"/>
      <c r="J18" s="95"/>
      <c r="K18" s="95"/>
      <c r="L18" s="95"/>
      <c r="M18" s="153">
        <f t="shared" si="14"/>
        <v>0</v>
      </c>
      <c r="N18" s="312">
        <f t="shared" si="4"/>
        <v>0</v>
      </c>
      <c r="O18" s="151"/>
      <c r="P18" s="95"/>
      <c r="Q18" s="95"/>
      <c r="R18" s="95"/>
      <c r="S18" s="95"/>
      <c r="T18" s="95"/>
      <c r="U18" s="95"/>
      <c r="V18" s="153">
        <f t="shared" si="15"/>
        <v>0</v>
      </c>
      <c r="W18" s="312">
        <f t="shared" si="5"/>
        <v>0</v>
      </c>
      <c r="X18" s="96">
        <f t="shared" si="16"/>
        <v>0</v>
      </c>
      <c r="Y18" s="96">
        <f t="shared" si="17"/>
        <v>0</v>
      </c>
      <c r="Z18" s="285">
        <f t="shared" si="18"/>
        <v>0</v>
      </c>
      <c r="AA18" s="151"/>
      <c r="AB18" s="153">
        <f t="shared" si="19"/>
        <v>0</v>
      </c>
      <c r="AC18" s="312">
        <f t="shared" si="20"/>
        <v>0</v>
      </c>
    </row>
    <row r="19" spans="1:29" ht="33.75">
      <c r="A19" s="768" t="str">
        <f>目录及填表说明!$D$3</f>
        <v>请填XX地区</v>
      </c>
      <c r="B19" s="768" t="str">
        <f>目录及填表说明!$D$4</f>
        <v>请填XX项目</v>
      </c>
      <c r="C19" s="152" t="s">
        <v>80</v>
      </c>
      <c r="D19" s="930"/>
      <c r="E19" s="94"/>
      <c r="F19" s="151"/>
      <c r="G19" s="95"/>
      <c r="H19" s="95"/>
      <c r="I19" s="95"/>
      <c r="J19" s="95"/>
      <c r="K19" s="95"/>
      <c r="L19" s="95"/>
      <c r="M19" s="153">
        <f t="shared" si="14"/>
        <v>0</v>
      </c>
      <c r="N19" s="312">
        <f t="shared" si="4"/>
        <v>0</v>
      </c>
      <c r="O19" s="151"/>
      <c r="P19" s="95"/>
      <c r="Q19" s="95"/>
      <c r="R19" s="95"/>
      <c r="S19" s="95"/>
      <c r="T19" s="95"/>
      <c r="U19" s="95"/>
      <c r="V19" s="153">
        <f t="shared" si="15"/>
        <v>0</v>
      </c>
      <c r="W19" s="312">
        <f t="shared" si="5"/>
        <v>0</v>
      </c>
      <c r="X19" s="96">
        <f t="shared" si="16"/>
        <v>0</v>
      </c>
      <c r="Y19" s="96">
        <f t="shared" si="17"/>
        <v>0</v>
      </c>
      <c r="Z19" s="285">
        <f t="shared" si="18"/>
        <v>0</v>
      </c>
      <c r="AA19" s="151"/>
      <c r="AB19" s="153">
        <f t="shared" si="19"/>
        <v>0</v>
      </c>
      <c r="AC19" s="312">
        <f t="shared" si="20"/>
        <v>0</v>
      </c>
    </row>
    <row r="20" spans="1:29" ht="33.75">
      <c r="A20" s="768" t="str">
        <f>目录及填表说明!$D$3</f>
        <v>请填XX地区</v>
      </c>
      <c r="B20" s="768" t="str">
        <f>目录及填表说明!$D$4</f>
        <v>请填XX项目</v>
      </c>
      <c r="C20" s="152" t="s">
        <v>81</v>
      </c>
      <c r="D20" s="930"/>
      <c r="E20" s="94"/>
      <c r="F20" s="151"/>
      <c r="G20" s="95"/>
      <c r="H20" s="95"/>
      <c r="I20" s="95"/>
      <c r="J20" s="95"/>
      <c r="K20" s="95"/>
      <c r="L20" s="95"/>
      <c r="M20" s="153">
        <f t="shared" si="14"/>
        <v>0</v>
      </c>
      <c r="N20" s="312">
        <f t="shared" si="4"/>
        <v>0</v>
      </c>
      <c r="O20" s="151"/>
      <c r="P20" s="95"/>
      <c r="Q20" s="95"/>
      <c r="R20" s="95"/>
      <c r="S20" s="95"/>
      <c r="T20" s="95"/>
      <c r="U20" s="95"/>
      <c r="V20" s="153">
        <f t="shared" si="15"/>
        <v>0</v>
      </c>
      <c r="W20" s="312">
        <f t="shared" si="5"/>
        <v>0</v>
      </c>
      <c r="X20" s="96">
        <f t="shared" si="16"/>
        <v>0</v>
      </c>
      <c r="Y20" s="96">
        <f t="shared" si="17"/>
        <v>0</v>
      </c>
      <c r="Z20" s="285">
        <f t="shared" si="18"/>
        <v>0</v>
      </c>
      <c r="AA20" s="151"/>
      <c r="AB20" s="153">
        <f t="shared" si="19"/>
        <v>0</v>
      </c>
      <c r="AC20" s="312">
        <f t="shared" si="20"/>
        <v>0</v>
      </c>
    </row>
    <row r="21" spans="1:29" ht="33.75">
      <c r="A21" s="768" t="str">
        <f>目录及填表说明!$D$3</f>
        <v>请填XX地区</v>
      </c>
      <c r="B21" s="768" t="str">
        <f>目录及填表说明!$D$4</f>
        <v>请填XX项目</v>
      </c>
      <c r="C21" s="152" t="s">
        <v>487</v>
      </c>
      <c r="D21" s="930"/>
      <c r="E21" s="94"/>
      <c r="F21" s="151"/>
      <c r="G21" s="95"/>
      <c r="H21" s="95"/>
      <c r="I21" s="95"/>
      <c r="J21" s="95"/>
      <c r="K21" s="95"/>
      <c r="L21" s="95"/>
      <c r="M21" s="153">
        <f t="shared" si="14"/>
        <v>0</v>
      </c>
      <c r="N21" s="312">
        <f t="shared" si="4"/>
        <v>0</v>
      </c>
      <c r="O21" s="151"/>
      <c r="P21" s="95"/>
      <c r="Q21" s="95"/>
      <c r="R21" s="95"/>
      <c r="S21" s="95"/>
      <c r="T21" s="95"/>
      <c r="U21" s="95"/>
      <c r="V21" s="153">
        <f t="shared" si="15"/>
        <v>0</v>
      </c>
      <c r="W21" s="312">
        <f t="shared" si="5"/>
        <v>0</v>
      </c>
      <c r="X21" s="96">
        <f t="shared" si="16"/>
        <v>0</v>
      </c>
      <c r="Y21" s="96">
        <f t="shared" si="17"/>
        <v>0</v>
      </c>
      <c r="Z21" s="285">
        <f t="shared" si="18"/>
        <v>0</v>
      </c>
      <c r="AA21" s="151"/>
      <c r="AB21" s="153">
        <f t="shared" si="19"/>
        <v>0</v>
      </c>
      <c r="AC21" s="312">
        <f t="shared" si="20"/>
        <v>0</v>
      </c>
    </row>
    <row r="22" spans="1:29" ht="33.75">
      <c r="A22" s="768" t="str">
        <f>目录及填表说明!$D$3</f>
        <v>请填XX地区</v>
      </c>
      <c r="B22" s="768" t="str">
        <f>目录及填表说明!$D$4</f>
        <v>请填XX项目</v>
      </c>
      <c r="C22" s="152" t="s">
        <v>82</v>
      </c>
      <c r="D22" s="930"/>
      <c r="E22" s="94"/>
      <c r="F22" s="151"/>
      <c r="G22" s="95"/>
      <c r="H22" s="95"/>
      <c r="I22" s="95"/>
      <c r="J22" s="95"/>
      <c r="K22" s="95"/>
      <c r="L22" s="95"/>
      <c r="M22" s="153">
        <f t="shared" si="14"/>
        <v>0</v>
      </c>
      <c r="N22" s="312">
        <f t="shared" si="4"/>
        <v>0</v>
      </c>
      <c r="O22" s="151"/>
      <c r="P22" s="95"/>
      <c r="Q22" s="95"/>
      <c r="R22" s="95"/>
      <c r="S22" s="95"/>
      <c r="T22" s="95"/>
      <c r="U22" s="95"/>
      <c r="V22" s="153">
        <f t="shared" si="15"/>
        <v>0</v>
      </c>
      <c r="W22" s="312">
        <f t="shared" si="5"/>
        <v>0</v>
      </c>
      <c r="X22" s="96">
        <f t="shared" si="16"/>
        <v>0</v>
      </c>
      <c r="Y22" s="96">
        <f t="shared" si="17"/>
        <v>0</v>
      </c>
      <c r="Z22" s="285">
        <f t="shared" si="18"/>
        <v>0</v>
      </c>
      <c r="AA22" s="151"/>
      <c r="AB22" s="153">
        <f t="shared" si="19"/>
        <v>0</v>
      </c>
      <c r="AC22" s="312">
        <f t="shared" si="20"/>
        <v>0</v>
      </c>
    </row>
    <row r="23" spans="1:29" ht="33.75">
      <c r="A23" s="768" t="str">
        <f>目录及填表说明!$D$3</f>
        <v>请填XX地区</v>
      </c>
      <c r="B23" s="768" t="str">
        <f>目录及填表说明!$D$4</f>
        <v>请填XX项目</v>
      </c>
      <c r="C23" s="152" t="s">
        <v>236</v>
      </c>
      <c r="D23" s="930"/>
      <c r="E23" s="94"/>
      <c r="F23" s="151"/>
      <c r="G23" s="95"/>
      <c r="H23" s="95"/>
      <c r="I23" s="95"/>
      <c r="J23" s="95"/>
      <c r="K23" s="95"/>
      <c r="L23" s="95"/>
      <c r="M23" s="153">
        <f t="shared" si="14"/>
        <v>0</v>
      </c>
      <c r="N23" s="312">
        <f t="shared" si="4"/>
        <v>0</v>
      </c>
      <c r="O23" s="151"/>
      <c r="P23" s="95"/>
      <c r="Q23" s="95"/>
      <c r="R23" s="95"/>
      <c r="S23" s="95"/>
      <c r="T23" s="95"/>
      <c r="U23" s="95"/>
      <c r="V23" s="153">
        <f t="shared" si="15"/>
        <v>0</v>
      </c>
      <c r="W23" s="312">
        <f t="shared" si="5"/>
        <v>0</v>
      </c>
      <c r="X23" s="96">
        <f t="shared" si="16"/>
        <v>0</v>
      </c>
      <c r="Y23" s="96">
        <f t="shared" si="17"/>
        <v>0</v>
      </c>
      <c r="Z23" s="285">
        <f t="shared" si="18"/>
        <v>0</v>
      </c>
      <c r="AA23" s="151"/>
      <c r="AB23" s="153">
        <f t="shared" si="19"/>
        <v>0</v>
      </c>
      <c r="AC23" s="312">
        <f t="shared" si="20"/>
        <v>0</v>
      </c>
    </row>
    <row r="24" spans="1:29" ht="33.75">
      <c r="A24" s="768" t="str">
        <f>目录及填表说明!$D$3</f>
        <v>请填XX地区</v>
      </c>
      <c r="B24" s="768" t="str">
        <f>目录及填表说明!$D$4</f>
        <v>请填XX项目</v>
      </c>
      <c r="C24" s="152" t="s">
        <v>83</v>
      </c>
      <c r="D24" s="930"/>
      <c r="E24" s="94"/>
      <c r="F24" s="151"/>
      <c r="G24" s="95"/>
      <c r="H24" s="95"/>
      <c r="I24" s="95"/>
      <c r="J24" s="95"/>
      <c r="K24" s="95"/>
      <c r="L24" s="95"/>
      <c r="M24" s="153">
        <f t="shared" si="14"/>
        <v>0</v>
      </c>
      <c r="N24" s="312">
        <f t="shared" si="4"/>
        <v>0</v>
      </c>
      <c r="O24" s="151"/>
      <c r="P24" s="95"/>
      <c r="Q24" s="95"/>
      <c r="R24" s="95"/>
      <c r="S24" s="95"/>
      <c r="T24" s="95"/>
      <c r="U24" s="95"/>
      <c r="V24" s="153">
        <f t="shared" si="15"/>
        <v>0</v>
      </c>
      <c r="W24" s="312">
        <f t="shared" si="5"/>
        <v>0</v>
      </c>
      <c r="X24" s="96">
        <f t="shared" si="16"/>
        <v>0</v>
      </c>
      <c r="Y24" s="96">
        <f t="shared" si="17"/>
        <v>0</v>
      </c>
      <c r="Z24" s="285">
        <f t="shared" si="18"/>
        <v>0</v>
      </c>
      <c r="AA24" s="151"/>
      <c r="AB24" s="153">
        <f t="shared" si="19"/>
        <v>0</v>
      </c>
      <c r="AC24" s="312">
        <f t="shared" si="20"/>
        <v>0</v>
      </c>
    </row>
    <row r="25" spans="1:29" s="157" customFormat="1" ht="31.5">
      <c r="A25" s="769" t="str">
        <f>目录及填表说明!$D$3</f>
        <v>请填XX地区</v>
      </c>
      <c r="B25" s="769" t="str">
        <f>目录及填表说明!$D$4</f>
        <v>请填XX项目</v>
      </c>
      <c r="C25" s="154" t="s">
        <v>72</v>
      </c>
      <c r="D25" s="155">
        <f t="shared" ref="D25:E25" si="21">SUM(D14:D24)</f>
        <v>0</v>
      </c>
      <c r="E25" s="155">
        <f t="shared" si="21"/>
        <v>0</v>
      </c>
      <c r="F25" s="156">
        <f>SUM(F14:F24)</f>
        <v>0</v>
      </c>
      <c r="G25" s="156">
        <f t="shared" ref="G25:M25" si="22">SUM(G14:G24)</f>
        <v>0</v>
      </c>
      <c r="H25" s="156">
        <f t="shared" si="22"/>
        <v>0</v>
      </c>
      <c r="I25" s="156">
        <f t="shared" si="22"/>
        <v>0</v>
      </c>
      <c r="J25" s="156">
        <f t="shared" si="22"/>
        <v>0</v>
      </c>
      <c r="K25" s="156">
        <f t="shared" si="22"/>
        <v>0</v>
      </c>
      <c r="L25" s="156">
        <f t="shared" si="22"/>
        <v>0</v>
      </c>
      <c r="M25" s="156">
        <f t="shared" si="22"/>
        <v>0</v>
      </c>
      <c r="N25" s="327">
        <f t="shared" si="4"/>
        <v>0</v>
      </c>
      <c r="O25" s="156">
        <f>SUM(O14:O24)</f>
        <v>0</v>
      </c>
      <c r="P25" s="156">
        <f t="shared" ref="P25:V25" si="23">SUM(P14:P24)</f>
        <v>0</v>
      </c>
      <c r="Q25" s="156">
        <f t="shared" si="23"/>
        <v>0</v>
      </c>
      <c r="R25" s="156">
        <f t="shared" si="23"/>
        <v>0</v>
      </c>
      <c r="S25" s="156">
        <f t="shared" si="23"/>
        <v>0</v>
      </c>
      <c r="T25" s="156">
        <f t="shared" si="23"/>
        <v>0</v>
      </c>
      <c r="U25" s="156">
        <f t="shared" si="23"/>
        <v>0</v>
      </c>
      <c r="V25" s="156">
        <f t="shared" si="23"/>
        <v>0</v>
      </c>
      <c r="W25" s="327">
        <f t="shared" si="5"/>
        <v>0</v>
      </c>
      <c r="X25" s="156">
        <f t="shared" ref="X25:Y25" si="24">SUM(X14:X24)</f>
        <v>0</v>
      </c>
      <c r="Y25" s="156">
        <f t="shared" si="24"/>
        <v>0</v>
      </c>
      <c r="Z25" s="287">
        <f t="shared" si="18"/>
        <v>0</v>
      </c>
      <c r="AA25" s="156"/>
      <c r="AB25" s="156">
        <f>SUM(AB14:AB24)</f>
        <v>0</v>
      </c>
      <c r="AC25" s="327">
        <f t="shared" si="20"/>
        <v>0</v>
      </c>
    </row>
    <row r="26" spans="1:29" s="157" customFormat="1" ht="31.5">
      <c r="A26" s="769" t="str">
        <f>目录及填表说明!$D$3</f>
        <v>请填XX地区</v>
      </c>
      <c r="B26" s="769" t="str">
        <f>目录及填表说明!$D$4</f>
        <v>请填XX项目</v>
      </c>
      <c r="C26" s="154" t="s">
        <v>84</v>
      </c>
      <c r="D26" s="932">
        <f>D25</f>
        <v>0</v>
      </c>
      <c r="E26" s="155">
        <f>D26+E25</f>
        <v>0</v>
      </c>
      <c r="F26" s="156">
        <f>F25+E26</f>
        <v>0</v>
      </c>
      <c r="G26" s="156">
        <f>G25+E26</f>
        <v>0</v>
      </c>
      <c r="H26" s="156">
        <f t="shared" ref="H26:L26" si="25">H25+G26</f>
        <v>0</v>
      </c>
      <c r="I26" s="156">
        <f t="shared" si="25"/>
        <v>0</v>
      </c>
      <c r="J26" s="156">
        <f t="shared" si="25"/>
        <v>0</v>
      </c>
      <c r="K26" s="156">
        <f t="shared" si="25"/>
        <v>0</v>
      </c>
      <c r="L26" s="156">
        <f t="shared" si="25"/>
        <v>0</v>
      </c>
      <c r="M26" s="156">
        <f>L26</f>
        <v>0</v>
      </c>
      <c r="N26" s="327">
        <f t="shared" si="4"/>
        <v>0</v>
      </c>
      <c r="O26" s="156">
        <f>F26+O25</f>
        <v>0</v>
      </c>
      <c r="P26" s="156">
        <f>P25+L26</f>
        <v>0</v>
      </c>
      <c r="Q26" s="156">
        <f t="shared" ref="Q26:U26" si="26">P26+Q25</f>
        <v>0</v>
      </c>
      <c r="R26" s="156">
        <f t="shared" si="26"/>
        <v>0</v>
      </c>
      <c r="S26" s="156">
        <f t="shared" si="26"/>
        <v>0</v>
      </c>
      <c r="T26" s="156">
        <f t="shared" si="26"/>
        <v>0</v>
      </c>
      <c r="U26" s="156">
        <f t="shared" si="26"/>
        <v>0</v>
      </c>
      <c r="V26" s="156">
        <f>U26</f>
        <v>0</v>
      </c>
      <c r="W26" s="327">
        <f t="shared" si="5"/>
        <v>0</v>
      </c>
      <c r="X26" s="156">
        <f>O26</f>
        <v>0</v>
      </c>
      <c r="Y26" s="156">
        <f>V26</f>
        <v>0</v>
      </c>
      <c r="Z26" s="287">
        <f t="shared" si="18"/>
        <v>0</v>
      </c>
      <c r="AA26" s="156"/>
      <c r="AB26" s="156">
        <f>AB25</f>
        <v>0</v>
      </c>
      <c r="AC26" s="327">
        <f t="shared" si="20"/>
        <v>0</v>
      </c>
    </row>
    <row r="27" spans="1:29" s="157" customFormat="1" ht="32.25" thickBot="1">
      <c r="A27" s="769" t="str">
        <f>目录及填表说明!$D$3</f>
        <v>请填XX地区</v>
      </c>
      <c r="B27" s="769" t="str">
        <f>目录及填表说明!$D$4</f>
        <v>请填XX项目</v>
      </c>
      <c r="C27" s="158" t="s">
        <v>85</v>
      </c>
      <c r="D27" s="933">
        <f>D12-D26</f>
        <v>0</v>
      </c>
      <c r="E27" s="159">
        <f>D27+E12-E26</f>
        <v>0</v>
      </c>
      <c r="F27" s="160">
        <f>F12-F26</f>
        <v>0</v>
      </c>
      <c r="G27" s="160">
        <f t="shared" ref="G27:M27" si="27">G12-G26</f>
        <v>0</v>
      </c>
      <c r="H27" s="160">
        <f t="shared" si="27"/>
        <v>0</v>
      </c>
      <c r="I27" s="160">
        <f t="shared" si="27"/>
        <v>0</v>
      </c>
      <c r="J27" s="160">
        <f t="shared" si="27"/>
        <v>0</v>
      </c>
      <c r="K27" s="160">
        <f t="shared" si="27"/>
        <v>0</v>
      </c>
      <c r="L27" s="160">
        <f t="shared" si="27"/>
        <v>0</v>
      </c>
      <c r="M27" s="160">
        <f t="shared" si="27"/>
        <v>0</v>
      </c>
      <c r="N27" s="316">
        <f>IF(F27=0,IF(M27&gt;0,100%,IF(M27&lt;0,-100%,0)),IF(F27&lt;0,IF(M27&gt;0,100%,-M27/F27),M27/F27))</f>
        <v>0</v>
      </c>
      <c r="O27" s="161">
        <f t="shared" ref="O27:V27" si="28">O12-O26</f>
        <v>0</v>
      </c>
      <c r="P27" s="161">
        <f t="shared" si="28"/>
        <v>0</v>
      </c>
      <c r="Q27" s="161">
        <f t="shared" si="28"/>
        <v>0</v>
      </c>
      <c r="R27" s="161">
        <f t="shared" si="28"/>
        <v>0</v>
      </c>
      <c r="S27" s="161">
        <f t="shared" si="28"/>
        <v>0</v>
      </c>
      <c r="T27" s="161">
        <f t="shared" si="28"/>
        <v>0</v>
      </c>
      <c r="U27" s="161">
        <f t="shared" si="28"/>
        <v>0</v>
      </c>
      <c r="V27" s="161">
        <f t="shared" si="28"/>
        <v>0</v>
      </c>
      <c r="W27" s="328">
        <f>IF(O27=0,IF(V27&gt;0,100%,IF(V27&lt;0,-100%,0)),IF(O27&lt;0,IF(V27&gt;0,100%,-V27/O27),V27/O27))</f>
        <v>0</v>
      </c>
      <c r="X27" s="160">
        <f t="shared" ref="X27:Y27" si="29">X12-X26</f>
        <v>0</v>
      </c>
      <c r="Y27" s="160">
        <f t="shared" si="29"/>
        <v>0</v>
      </c>
      <c r="Z27" s="286">
        <f t="shared" si="18"/>
        <v>0</v>
      </c>
      <c r="AA27" s="161"/>
      <c r="AB27" s="161">
        <f t="shared" ref="AB27" si="30">AB12-AB26</f>
        <v>0</v>
      </c>
      <c r="AC27" s="328">
        <f t="shared" si="20"/>
        <v>0</v>
      </c>
    </row>
    <row r="28" spans="1:29" ht="15.75" thickTop="1"/>
  </sheetData>
  <mergeCells count="9">
    <mergeCell ref="A1:B5"/>
    <mergeCell ref="C2:AC3"/>
    <mergeCell ref="C4:C5"/>
    <mergeCell ref="E4:E5"/>
    <mergeCell ref="F4:N4"/>
    <mergeCell ref="O4:W4"/>
    <mergeCell ref="X4:Z4"/>
    <mergeCell ref="AA4:AC4"/>
    <mergeCell ref="D4:D5"/>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3"/>
  <sheetViews>
    <sheetView topLeftCell="A4" zoomScale="70" zoomScaleNormal="70" workbookViewId="0">
      <selection activeCell="I13" sqref="I13"/>
    </sheetView>
  </sheetViews>
  <sheetFormatPr defaultColWidth="9" defaultRowHeight="23.25"/>
  <cols>
    <col min="1" max="1" width="9" style="179"/>
    <col min="2" max="2" width="9" style="183"/>
    <col min="3" max="3" width="55" style="184" customWidth="1"/>
    <col min="4" max="4" width="103.75" style="180" customWidth="1"/>
    <col min="5" max="5" width="17.375" style="180" customWidth="1"/>
    <col min="6" max="6" width="0" style="180" hidden="1" customWidth="1"/>
    <col min="7" max="16384" width="9" style="180"/>
  </cols>
  <sheetData>
    <row r="1" spans="1:6" ht="7.5" customHeight="1"/>
    <row r="2" spans="1:6" ht="7.5" customHeight="1"/>
    <row r="3" spans="1:6" s="178" customFormat="1" ht="36" customHeight="1">
      <c r="B3" s="1049" t="s">
        <v>532</v>
      </c>
      <c r="C3" s="1049"/>
      <c r="D3" s="593" t="s">
        <v>645</v>
      </c>
      <c r="E3" s="1048" t="s">
        <v>876</v>
      </c>
    </row>
    <row r="4" spans="1:6" ht="40.5" customHeight="1">
      <c r="B4" s="1049"/>
      <c r="C4" s="1049"/>
      <c r="D4" s="593" t="s">
        <v>646</v>
      </c>
      <c r="E4" s="1048"/>
    </row>
    <row r="5" spans="1:6" ht="23.25" customHeight="1">
      <c r="A5" s="180"/>
      <c r="B5" s="1049" t="s">
        <v>533</v>
      </c>
      <c r="C5" s="1049" t="s">
        <v>534</v>
      </c>
      <c r="D5" s="1046" t="s">
        <v>643</v>
      </c>
      <c r="E5" s="1048"/>
      <c r="F5" s="1046" t="s">
        <v>643</v>
      </c>
    </row>
    <row r="6" spans="1:6" ht="23.25" customHeight="1">
      <c r="A6" s="180"/>
      <c r="B6" s="1049"/>
      <c r="C6" s="1049"/>
      <c r="D6" s="1047"/>
      <c r="E6" s="1048"/>
      <c r="F6" s="1047"/>
    </row>
    <row r="7" spans="1:6" ht="39.75" customHeight="1">
      <c r="A7" s="180"/>
      <c r="B7" s="181">
        <v>1</v>
      </c>
      <c r="C7" s="182" t="s">
        <v>626</v>
      </c>
      <c r="D7" s="592" t="s">
        <v>880</v>
      </c>
      <c r="E7" s="947">
        <v>6</v>
      </c>
      <c r="F7" s="592" t="s">
        <v>644</v>
      </c>
    </row>
    <row r="8" spans="1:6" ht="39.75" customHeight="1">
      <c r="A8" s="180"/>
      <c r="B8" s="181">
        <v>2</v>
      </c>
      <c r="C8" s="182" t="s">
        <v>627</v>
      </c>
      <c r="D8" s="600" t="s">
        <v>878</v>
      </c>
      <c r="E8" s="947"/>
      <c r="F8" s="600" t="s">
        <v>649</v>
      </c>
    </row>
    <row r="9" spans="1:6" ht="39.75" customHeight="1">
      <c r="A9" s="180"/>
      <c r="B9" s="181">
        <v>3</v>
      </c>
      <c r="C9" s="182" t="s">
        <v>628</v>
      </c>
      <c r="D9" s="600" t="s">
        <v>851</v>
      </c>
      <c r="E9" s="947"/>
      <c r="F9" s="592" t="s">
        <v>650</v>
      </c>
    </row>
    <row r="10" spans="1:6" ht="39.75" customHeight="1">
      <c r="A10" s="180"/>
      <c r="B10" s="181">
        <v>4</v>
      </c>
      <c r="C10" s="329" t="s">
        <v>629</v>
      </c>
      <c r="D10" s="600" t="s">
        <v>851</v>
      </c>
      <c r="E10" s="947"/>
      <c r="F10" s="592" t="s">
        <v>650</v>
      </c>
    </row>
    <row r="11" spans="1:6" ht="39.75" customHeight="1">
      <c r="A11" s="180"/>
      <c r="B11" s="181">
        <v>5</v>
      </c>
      <c r="C11" s="182" t="s">
        <v>630</v>
      </c>
      <c r="D11" s="600" t="s">
        <v>851</v>
      </c>
      <c r="E11" s="947"/>
      <c r="F11" s="592" t="s">
        <v>651</v>
      </c>
    </row>
    <row r="12" spans="1:6" ht="39.75" customHeight="1">
      <c r="A12" s="180"/>
      <c r="B12" s="181">
        <v>6</v>
      </c>
      <c r="C12" s="182" t="s">
        <v>631</v>
      </c>
      <c r="D12" s="599" t="s">
        <v>874</v>
      </c>
      <c r="E12" s="947">
        <v>5</v>
      </c>
      <c r="F12" s="601" t="s">
        <v>648</v>
      </c>
    </row>
    <row r="13" spans="1:6" ht="39.75" customHeight="1">
      <c r="A13" s="180"/>
      <c r="B13" s="181">
        <v>7</v>
      </c>
      <c r="C13" s="182" t="s">
        <v>632</v>
      </c>
      <c r="D13" s="601" t="s">
        <v>850</v>
      </c>
      <c r="E13" s="947"/>
      <c r="F13" s="601" t="s">
        <v>647</v>
      </c>
    </row>
    <row r="14" spans="1:6" ht="39.75" customHeight="1">
      <c r="A14" s="180"/>
      <c r="B14" s="181">
        <v>8</v>
      </c>
      <c r="C14" s="182" t="s">
        <v>852</v>
      </c>
      <c r="D14" s="1034" t="s">
        <v>940</v>
      </c>
      <c r="E14" s="947">
        <v>2</v>
      </c>
      <c r="F14" s="939"/>
    </row>
    <row r="15" spans="1:6" ht="39.75" customHeight="1">
      <c r="A15" s="180"/>
      <c r="B15" s="181">
        <v>9</v>
      </c>
      <c r="C15" s="182" t="s">
        <v>873</v>
      </c>
      <c r="D15" s="948" t="s">
        <v>881</v>
      </c>
      <c r="E15" s="947">
        <v>4</v>
      </c>
      <c r="F15" s="939"/>
    </row>
    <row r="16" spans="1:6" ht="39.75" customHeight="1">
      <c r="A16" s="180"/>
      <c r="B16" s="181">
        <v>10</v>
      </c>
      <c r="C16" s="330" t="s">
        <v>633</v>
      </c>
      <c r="D16" s="600" t="s">
        <v>853</v>
      </c>
      <c r="E16" s="947"/>
      <c r="F16" s="592" t="s">
        <v>644</v>
      </c>
    </row>
    <row r="17" spans="1:6" ht="59.25" customHeight="1">
      <c r="A17" s="180"/>
      <c r="B17" s="181">
        <v>11</v>
      </c>
      <c r="C17" s="330" t="s">
        <v>634</v>
      </c>
      <c r="D17" s="1033" t="s">
        <v>929</v>
      </c>
      <c r="E17" s="947">
        <v>1</v>
      </c>
      <c r="F17" s="601" t="s">
        <v>652</v>
      </c>
    </row>
    <row r="18" spans="1:6" ht="39.75" customHeight="1">
      <c r="A18" s="180"/>
      <c r="B18" s="181">
        <v>12</v>
      </c>
      <c r="C18" s="330" t="s">
        <v>635</v>
      </c>
      <c r="D18" s="599" t="s">
        <v>877</v>
      </c>
      <c r="E18" s="947">
        <v>3</v>
      </c>
      <c r="F18" s="601" t="s">
        <v>653</v>
      </c>
    </row>
    <row r="19" spans="1:6" ht="39.75" customHeight="1">
      <c r="A19" s="180"/>
      <c r="B19" s="181">
        <v>13</v>
      </c>
      <c r="C19" s="182" t="s">
        <v>636</v>
      </c>
      <c r="D19" s="599" t="s">
        <v>877</v>
      </c>
      <c r="E19" s="947">
        <v>7</v>
      </c>
      <c r="F19" s="601" t="s">
        <v>654</v>
      </c>
    </row>
    <row r="20" spans="1:6" ht="39.75" customHeight="1">
      <c r="B20" s="181">
        <v>14</v>
      </c>
      <c r="C20" s="182" t="s">
        <v>637</v>
      </c>
      <c r="D20" s="599" t="s">
        <v>875</v>
      </c>
      <c r="F20" s="599" t="s">
        <v>655</v>
      </c>
    </row>
    <row r="21" spans="1:6" ht="39.75" customHeight="1">
      <c r="B21" s="181">
        <v>15</v>
      </c>
      <c r="C21" s="182" t="s">
        <v>638</v>
      </c>
      <c r="D21" s="592" t="s">
        <v>875</v>
      </c>
      <c r="F21" s="592" t="s">
        <v>656</v>
      </c>
    </row>
    <row r="22" spans="1:6" ht="39.75" customHeight="1">
      <c r="B22" s="181">
        <v>16</v>
      </c>
      <c r="C22" s="182" t="s">
        <v>639</v>
      </c>
      <c r="D22" s="592" t="s">
        <v>875</v>
      </c>
      <c r="F22" s="592" t="s">
        <v>657</v>
      </c>
    </row>
    <row r="23" spans="1:6" ht="39.75" customHeight="1">
      <c r="B23" s="181">
        <v>17</v>
      </c>
      <c r="C23" s="182" t="s">
        <v>640</v>
      </c>
      <c r="D23" s="592" t="s">
        <v>875</v>
      </c>
      <c r="F23" s="592" t="s">
        <v>658</v>
      </c>
    </row>
  </sheetData>
  <mergeCells count="6">
    <mergeCell ref="F5:F6"/>
    <mergeCell ref="E3:E6"/>
    <mergeCell ref="B3:C4"/>
    <mergeCell ref="B5:B6"/>
    <mergeCell ref="C5:C6"/>
    <mergeCell ref="D5:D6"/>
  </mergeCells>
  <phoneticPr fontId="2" type="noConversion"/>
  <hyperlinks>
    <hyperlink ref="C7" location="'表2.1 出售物业预算执行总表'!A1" display="表2.1 出售物业预算执行总表"/>
    <hyperlink ref="C8" location="'表2.2 净利润和净利率分析表（出售）'!A1" display="表2.2 净利润和净利率分析表（出售）"/>
    <hyperlink ref="C12" location="'2.5 利润执行表（出售）'!A1" display="表2.5 利润执行表（出售）"/>
    <hyperlink ref="C13" location="'2.5.1单方成本(XX项目） '!A1" display="表2.5.1单方成本(XX项目）"/>
    <hyperlink ref="C17" location="'表2.6 销售执行表（出售）'!A1" display="表2.6 销售执行表（出售）"/>
    <hyperlink ref="C18" location="'表2.7 成本控制表(出售)'!A1" display="表2.7 成本控制表(出售)"/>
    <hyperlink ref="C19" location="'表2.8 现金流量执行表(出售)'!A1" display="表2.8 现金流量执行表(出售)"/>
    <hyperlink ref="C20" location="'表2.9 利润预算执行表(自持)'!A1" display="表2.9 利润预算执行表(自持)"/>
    <hyperlink ref="C21" location="'表2.10销售预算执行表(自持)'!A1" display="表2.10销售预算执行表(自持)"/>
    <hyperlink ref="C22" location="'表2.11 成本预算执行表(自持)'!A1" display="表2.11 成本预算执行表(自持）"/>
    <hyperlink ref="C23" location="'表2.12 现金流量预算执行表(自持)'!A1" display="表2.12 现金流量预算执行表(自持)"/>
    <hyperlink ref="C9" location="'2.3 收入成本汇总表-出售'!A1" display="表2.3 收入成本汇总表"/>
    <hyperlink ref="C11" location="'2.4 销售分析表（出售）'!A1" display="表2.4 销售分析表（出售）"/>
    <hyperlink ref="C16" location="'2.5.2 毛利及净利差异分析表(出售）XX项目'!A1" display="2.5.2 毛利及净利差异分析表(出售 ）"/>
    <hyperlink ref="C10" location="'2.3.1 成本汇总表-自持'!A1" display="表2.3.1 成本汇总表-自持"/>
    <hyperlink ref="C14" location="表1.3.1.1单方成本调整表!A1" display="表1.3.1.1单方成本调整表!A1"/>
    <hyperlink ref="C15" location="'表1.3.2b 土增税计算模板 (2)'!A1" display="'表1.3.2b 土增税计算模板 (2)'!A1"/>
  </hyperlinks>
  <pageMargins left="0.70069444444444495" right="0.70069444444444495" top="0.75138888888888899" bottom="0.75138888888888899" header="0.297916666666667" footer="0.297916666666667"/>
  <pageSetup paperSize="8" scale="68"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48"/>
  <sheetViews>
    <sheetView topLeftCell="C1" zoomScale="80" zoomScaleNormal="80" workbookViewId="0">
      <pane xSplit="5" ySplit="5" topLeftCell="H27" activePane="bottomRight" state="frozen"/>
      <selection activeCell="C1" sqref="C1"/>
      <selection pane="topRight" activeCell="F1" sqref="F1"/>
      <selection pane="bottomLeft" activeCell="C6" sqref="C6"/>
      <selection pane="bottomRight" activeCell="I45" sqref="I45"/>
    </sheetView>
  </sheetViews>
  <sheetFormatPr defaultRowHeight="31.5"/>
  <cols>
    <col min="1" max="1" width="14.75" style="14" customWidth="1"/>
    <col min="2" max="2" width="26.625" style="14" customWidth="1"/>
    <col min="3" max="3" width="7.125" style="186" customWidth="1"/>
    <col min="4" max="4" width="8.125" style="186" customWidth="1"/>
    <col min="5" max="5" width="11" style="14" customWidth="1"/>
    <col min="6" max="6" width="13.25" style="14" customWidth="1"/>
    <col min="7" max="7" width="8.875" style="193" customWidth="1"/>
    <col min="8" max="8" width="12.75" style="193" customWidth="1"/>
    <col min="9" max="9" width="13.125" style="193" customWidth="1"/>
    <col min="10" max="10" width="14.5" style="193" customWidth="1"/>
    <col min="11" max="11" width="15.375" style="14" customWidth="1"/>
    <col min="12" max="12" width="12.5" style="14" customWidth="1"/>
    <col min="13" max="18" width="10.125" style="22" customWidth="1"/>
    <col min="19" max="19" width="10.125" style="14" customWidth="1"/>
    <col min="20" max="20" width="9.25" style="22" customWidth="1"/>
    <col min="21" max="21" width="12.5" style="681" customWidth="1"/>
    <col min="22" max="28" width="10.125" style="681" customWidth="1"/>
    <col min="29" max="29" width="9.25" style="681" customWidth="1"/>
    <col min="30" max="31" width="10.5" style="681" customWidth="1"/>
    <col min="32" max="32" width="9.25" style="681" customWidth="1"/>
    <col min="33" max="34" width="11.25" style="14" customWidth="1"/>
    <col min="35" max="35" width="9.25" style="185" customWidth="1"/>
    <col min="36" max="16384" width="9" style="14"/>
  </cols>
  <sheetData>
    <row r="1" spans="1:35" ht="17.25">
      <c r="A1" s="1051" t="s">
        <v>667</v>
      </c>
      <c r="B1" s="1051"/>
      <c r="C1" s="1051"/>
      <c r="D1" s="1051"/>
      <c r="E1" s="1051"/>
      <c r="F1" s="1051"/>
      <c r="G1" s="1051"/>
      <c r="H1" s="1051"/>
      <c r="I1" s="1051"/>
      <c r="J1" s="1051"/>
      <c r="K1" s="1051"/>
      <c r="L1" s="1051"/>
      <c r="M1" s="1051"/>
      <c r="N1" s="1051"/>
      <c r="O1" s="1051"/>
      <c r="P1" s="1051"/>
      <c r="Q1" s="1051"/>
      <c r="R1" s="1051"/>
      <c r="S1" s="1051"/>
      <c r="T1" s="1051"/>
      <c r="U1" s="1051"/>
      <c r="V1" s="1051"/>
      <c r="W1" s="1051"/>
      <c r="X1" s="1051"/>
      <c r="Y1" s="1051"/>
      <c r="Z1" s="1051"/>
      <c r="AA1" s="1051"/>
      <c r="AB1" s="1051"/>
      <c r="AC1" s="1051"/>
      <c r="AD1" s="1051"/>
      <c r="AE1" s="1051"/>
      <c r="AF1" s="1051"/>
      <c r="AG1" s="1051"/>
      <c r="AH1" s="1051"/>
      <c r="AI1" s="1051"/>
    </row>
    <row r="2" spans="1:35" ht="21" customHeight="1">
      <c r="A2" s="1065" t="s">
        <v>308</v>
      </c>
      <c r="B2" s="1067" t="s">
        <v>309</v>
      </c>
      <c r="C2" s="1076" t="s">
        <v>617</v>
      </c>
      <c r="D2" s="1076" t="s">
        <v>618</v>
      </c>
      <c r="E2" s="1073" t="s">
        <v>310</v>
      </c>
      <c r="F2" s="1073"/>
      <c r="G2" s="1069" t="s">
        <v>311</v>
      </c>
      <c r="H2" s="1089" t="s">
        <v>673</v>
      </c>
      <c r="I2" s="1090"/>
      <c r="J2" s="1090"/>
      <c r="K2" s="1091"/>
      <c r="L2" s="1053" t="s">
        <v>585</v>
      </c>
      <c r="M2" s="1054"/>
      <c r="N2" s="1054"/>
      <c r="O2" s="1054"/>
      <c r="P2" s="1054"/>
      <c r="Q2" s="1054"/>
      <c r="R2" s="1054"/>
      <c r="S2" s="1054"/>
      <c r="T2" s="1055"/>
      <c r="U2" s="1053" t="s">
        <v>709</v>
      </c>
      <c r="V2" s="1054"/>
      <c r="W2" s="1054"/>
      <c r="X2" s="1054"/>
      <c r="Y2" s="1054"/>
      <c r="Z2" s="1054"/>
      <c r="AA2" s="1054"/>
      <c r="AB2" s="1054"/>
      <c r="AC2" s="1055"/>
      <c r="AD2" s="1083" t="s">
        <v>672</v>
      </c>
      <c r="AE2" s="1084"/>
      <c r="AF2" s="1085"/>
      <c r="AG2" s="1071" t="s">
        <v>312</v>
      </c>
      <c r="AH2" s="1071" t="s">
        <v>313</v>
      </c>
      <c r="AI2" s="1077" t="s">
        <v>589</v>
      </c>
    </row>
    <row r="3" spans="1:35" ht="21" customHeight="1">
      <c r="A3" s="1066"/>
      <c r="B3" s="1068"/>
      <c r="C3" s="1076"/>
      <c r="D3" s="1076"/>
      <c r="E3" s="1073"/>
      <c r="F3" s="1073"/>
      <c r="G3" s="1070"/>
      <c r="H3" s="1092" t="s">
        <v>846</v>
      </c>
      <c r="I3" s="1093"/>
      <c r="J3" s="1092" t="s">
        <v>845</v>
      </c>
      <c r="K3" s="1093"/>
      <c r="L3" s="1056"/>
      <c r="M3" s="1057"/>
      <c r="N3" s="1057"/>
      <c r="O3" s="1057"/>
      <c r="P3" s="1057"/>
      <c r="Q3" s="1057"/>
      <c r="R3" s="1057"/>
      <c r="S3" s="1057"/>
      <c r="T3" s="1058"/>
      <c r="U3" s="1056"/>
      <c r="V3" s="1057"/>
      <c r="W3" s="1057"/>
      <c r="X3" s="1057"/>
      <c r="Y3" s="1057"/>
      <c r="Z3" s="1057"/>
      <c r="AA3" s="1057"/>
      <c r="AB3" s="1057"/>
      <c r="AC3" s="1058"/>
      <c r="AD3" s="1086"/>
      <c r="AE3" s="1087"/>
      <c r="AF3" s="1088"/>
      <c r="AG3" s="1071"/>
      <c r="AH3" s="1071"/>
      <c r="AI3" s="1078"/>
    </row>
    <row r="4" spans="1:35" ht="27" customHeight="1">
      <c r="A4" s="683"/>
      <c r="B4" s="684"/>
      <c r="C4" s="1076"/>
      <c r="D4" s="1076"/>
      <c r="E4" s="1073"/>
      <c r="F4" s="1073"/>
      <c r="G4" s="685"/>
      <c r="H4" s="1094" t="s">
        <v>847</v>
      </c>
      <c r="I4" s="1094" t="s">
        <v>843</v>
      </c>
      <c r="J4" s="1052" t="s">
        <v>838</v>
      </c>
      <c r="K4" s="1052" t="s">
        <v>839</v>
      </c>
      <c r="L4" s="1064" t="s">
        <v>586</v>
      </c>
      <c r="M4" s="1059" t="s">
        <v>588</v>
      </c>
      <c r="N4" s="1060"/>
      <c r="O4" s="1060"/>
      <c r="P4" s="1060"/>
      <c r="Q4" s="1060"/>
      <c r="R4" s="1060"/>
      <c r="S4" s="1061"/>
      <c r="T4" s="1062" t="s">
        <v>606</v>
      </c>
      <c r="U4" s="1074" t="s">
        <v>586</v>
      </c>
      <c r="V4" s="1059" t="s">
        <v>588</v>
      </c>
      <c r="W4" s="1060"/>
      <c r="X4" s="1060"/>
      <c r="Y4" s="1060"/>
      <c r="Z4" s="1060"/>
      <c r="AA4" s="1060"/>
      <c r="AB4" s="1061"/>
      <c r="AC4" s="1062" t="s">
        <v>383</v>
      </c>
      <c r="AD4" s="1071" t="s">
        <v>670</v>
      </c>
      <c r="AE4" s="1071" t="s">
        <v>671</v>
      </c>
      <c r="AF4" s="1071" t="s">
        <v>364</v>
      </c>
      <c r="AG4" s="1071"/>
      <c r="AH4" s="1071"/>
      <c r="AI4" s="1078"/>
    </row>
    <row r="5" spans="1:35" ht="18.75" customHeight="1">
      <c r="A5" s="686"/>
      <c r="B5" s="687"/>
      <c r="C5" s="1076"/>
      <c r="D5" s="1076"/>
      <c r="E5" s="1073"/>
      <c r="F5" s="1073"/>
      <c r="G5" s="685"/>
      <c r="H5" s="1094"/>
      <c r="I5" s="1094"/>
      <c r="J5" s="1052"/>
      <c r="K5" s="1052"/>
      <c r="L5" s="1065"/>
      <c r="M5" s="756" t="s">
        <v>587</v>
      </c>
      <c r="N5" s="756" t="s">
        <v>413</v>
      </c>
      <c r="O5" s="756" t="s">
        <v>369</v>
      </c>
      <c r="P5" s="756" t="s">
        <v>414</v>
      </c>
      <c r="Q5" s="756" t="s">
        <v>370</v>
      </c>
      <c r="R5" s="756" t="s">
        <v>371</v>
      </c>
      <c r="S5" s="757" t="s">
        <v>605</v>
      </c>
      <c r="T5" s="1063"/>
      <c r="U5" s="1075"/>
      <c r="V5" s="756" t="s">
        <v>676</v>
      </c>
      <c r="W5" s="756" t="s">
        <v>677</v>
      </c>
      <c r="X5" s="756" t="s">
        <v>417</v>
      </c>
      <c r="Y5" s="756" t="s">
        <v>418</v>
      </c>
      <c r="Z5" s="756" t="s">
        <v>419</v>
      </c>
      <c r="AA5" s="756" t="s">
        <v>420</v>
      </c>
      <c r="AB5" s="757" t="s">
        <v>605</v>
      </c>
      <c r="AC5" s="1063"/>
      <c r="AD5" s="1063"/>
      <c r="AE5" s="1063"/>
      <c r="AF5" s="1063"/>
      <c r="AG5" s="1072"/>
      <c r="AH5" s="1072"/>
      <c r="AI5" s="1079"/>
    </row>
    <row r="6" spans="1:35" s="186" customFormat="1" ht="33" customHeight="1">
      <c r="A6" s="686"/>
      <c r="B6" s="687"/>
      <c r="C6" s="690"/>
      <c r="D6" s="690"/>
      <c r="E6" s="691"/>
      <c r="F6" s="692"/>
      <c r="G6" s="693"/>
      <c r="H6" s="1359" t="s">
        <v>942</v>
      </c>
      <c r="I6" s="1359" t="s">
        <v>942</v>
      </c>
      <c r="J6" s="1360" t="s">
        <v>943</v>
      </c>
      <c r="K6" s="694" t="s">
        <v>944</v>
      </c>
      <c r="L6" s="720" t="s">
        <v>842</v>
      </c>
      <c r="M6" s="688"/>
      <c r="N6" s="688"/>
      <c r="O6" s="688"/>
      <c r="P6" s="688"/>
      <c r="Q6" s="688"/>
      <c r="R6" s="688"/>
      <c r="S6" s="689"/>
      <c r="T6" s="689"/>
      <c r="U6" s="720" t="s">
        <v>842</v>
      </c>
      <c r="V6" s="688"/>
      <c r="W6" s="688"/>
      <c r="X6" s="688"/>
      <c r="Y6" s="688"/>
      <c r="Z6" s="688"/>
      <c r="AA6" s="688"/>
      <c r="AB6" s="689"/>
      <c r="AC6" s="689"/>
      <c r="AD6" s="724"/>
      <c r="AE6" s="724"/>
      <c r="AF6" s="724"/>
      <c r="AG6" s="689"/>
      <c r="AH6" s="682"/>
      <c r="AI6" s="695"/>
    </row>
    <row r="7" spans="1:35" ht="40.5" customHeight="1">
      <c r="A7" s="1101" t="s">
        <v>314</v>
      </c>
      <c r="B7" s="1101" t="s">
        <v>315</v>
      </c>
      <c r="C7" s="1098" t="str">
        <f>目录及填表说明!D3</f>
        <v>请填XX地区</v>
      </c>
      <c r="D7" s="1098" t="str">
        <f>目录及填表说明!D4</f>
        <v>请填XX项目</v>
      </c>
      <c r="E7" s="1103" t="s">
        <v>316</v>
      </c>
      <c r="F7" s="696" t="s">
        <v>317</v>
      </c>
      <c r="G7" s="1080" t="s">
        <v>619</v>
      </c>
      <c r="H7" s="697"/>
      <c r="I7" s="697"/>
      <c r="J7" s="697">
        <f>'表2.6 销售执行表（出售）'!F6</f>
        <v>0</v>
      </c>
      <c r="K7" s="697">
        <f>'表2.6 销售执行表（出售）'!G6</f>
        <v>0</v>
      </c>
      <c r="L7" s="697">
        <f>'表2.6 销售执行表（出售）'!H6</f>
        <v>0</v>
      </c>
      <c r="M7" s="697">
        <f>'表2.6 销售执行表（出售）'!I6</f>
        <v>0</v>
      </c>
      <c r="N7" s="697">
        <f>'表2.6 销售执行表（出售）'!J6</f>
        <v>0</v>
      </c>
      <c r="O7" s="697">
        <f>'表2.6 销售执行表（出售）'!K6</f>
        <v>0</v>
      </c>
      <c r="P7" s="697">
        <f>'表2.6 销售执行表（出售）'!L6</f>
        <v>0</v>
      </c>
      <c r="Q7" s="697">
        <f>'表2.6 销售执行表（出售）'!M6</f>
        <v>0</v>
      </c>
      <c r="R7" s="697">
        <f>'表2.6 销售执行表（出售）'!N6</f>
        <v>0</v>
      </c>
      <c r="S7" s="697">
        <f>SUM(M7:R7)</f>
        <v>0</v>
      </c>
      <c r="T7" s="698">
        <f>IFERROR(S7/L7,0)</f>
        <v>0</v>
      </c>
      <c r="U7" s="697">
        <f>'表2.6 销售执行表（出售）'!Q6</f>
        <v>0</v>
      </c>
      <c r="V7" s="697">
        <f>'表2.6 销售执行表（出售）'!R6</f>
        <v>0</v>
      </c>
      <c r="W7" s="697">
        <f>'表2.6 销售执行表（出售）'!S6</f>
        <v>0</v>
      </c>
      <c r="X7" s="697">
        <f>'表2.6 销售执行表（出售）'!T6</f>
        <v>0</v>
      </c>
      <c r="Y7" s="697">
        <f>'表2.6 销售执行表（出售）'!U6</f>
        <v>0</v>
      </c>
      <c r="Z7" s="697">
        <f>'表2.6 销售执行表（出售）'!V6</f>
        <v>0</v>
      </c>
      <c r="AA7" s="697">
        <f>'表2.6 销售执行表（出售）'!W6</f>
        <v>0</v>
      </c>
      <c r="AB7" s="697">
        <f>SUM(V7:AA7)</f>
        <v>0</v>
      </c>
      <c r="AC7" s="698">
        <f>IFERROR(AB7/U7,0)</f>
        <v>0</v>
      </c>
      <c r="AD7" s="730">
        <f>L7+U7</f>
        <v>0</v>
      </c>
      <c r="AE7" s="730">
        <f>S7+AB7</f>
        <v>0</v>
      </c>
      <c r="AF7" s="725">
        <f>IFERROR(AE7/AD7,0)</f>
        <v>0</v>
      </c>
      <c r="AG7" s="697">
        <f>'表2.6 销售执行表（出售）'!AC6</f>
        <v>0</v>
      </c>
      <c r="AH7" s="697">
        <f>K7+AE7</f>
        <v>0</v>
      </c>
      <c r="AI7" s="699">
        <f>IFERROR(AH7/AG7,0)</f>
        <v>0</v>
      </c>
    </row>
    <row r="8" spans="1:35" ht="17.25">
      <c r="A8" s="1101"/>
      <c r="B8" s="1101"/>
      <c r="C8" s="1099"/>
      <c r="D8" s="1099"/>
      <c r="E8" s="1104"/>
      <c r="F8" s="696" t="s">
        <v>318</v>
      </c>
      <c r="G8" s="1081"/>
      <c r="H8" s="697"/>
      <c r="I8" s="697"/>
      <c r="J8" s="697">
        <f>'表2.6 销售执行表（出售）'!F11</f>
        <v>0</v>
      </c>
      <c r="K8" s="697">
        <f>'表2.6 销售执行表（出售）'!G11</f>
        <v>0</v>
      </c>
      <c r="L8" s="697">
        <f>'表2.6 销售执行表（出售）'!H11</f>
        <v>0</v>
      </c>
      <c r="M8" s="697">
        <f>'表2.6 销售执行表（出售）'!I11</f>
        <v>0</v>
      </c>
      <c r="N8" s="697">
        <f>'表2.6 销售执行表（出售）'!J11</f>
        <v>0</v>
      </c>
      <c r="O8" s="697">
        <f>'表2.6 销售执行表（出售）'!K11</f>
        <v>0</v>
      </c>
      <c r="P8" s="697">
        <f>'表2.6 销售执行表（出售）'!L11</f>
        <v>0</v>
      </c>
      <c r="Q8" s="697">
        <f>'表2.6 销售执行表（出售）'!M11</f>
        <v>0</v>
      </c>
      <c r="R8" s="697">
        <f>'表2.6 销售执行表（出售）'!N11</f>
        <v>0</v>
      </c>
      <c r="S8" s="697">
        <f t="shared" ref="S8:S13" si="0">SUM(M8:R8)</f>
        <v>0</v>
      </c>
      <c r="T8" s="698">
        <f t="shared" ref="T8:T41" si="1">IFERROR(S8/L8,0)</f>
        <v>0</v>
      </c>
      <c r="U8" s="697">
        <f>'表2.6 销售执行表（出售）'!Q11</f>
        <v>0</v>
      </c>
      <c r="V8" s="697">
        <f>'表2.6 销售执行表（出售）'!R11</f>
        <v>0</v>
      </c>
      <c r="W8" s="697">
        <f>'表2.6 销售执行表（出售）'!S11</f>
        <v>0</v>
      </c>
      <c r="X8" s="697">
        <f>'表2.6 销售执行表（出售）'!T11</f>
        <v>0</v>
      </c>
      <c r="Y8" s="697">
        <f>'表2.6 销售执行表（出售）'!U11</f>
        <v>0</v>
      </c>
      <c r="Z8" s="697">
        <f>'表2.6 销售执行表（出售）'!V11</f>
        <v>0</v>
      </c>
      <c r="AA8" s="697">
        <f>'表2.6 销售执行表（出售）'!W11</f>
        <v>0</v>
      </c>
      <c r="AB8" s="697">
        <f t="shared" ref="AB8:AB13" si="2">SUM(V8:AA8)</f>
        <v>0</v>
      </c>
      <c r="AC8" s="698">
        <f t="shared" ref="AC8:AC41" si="3">IFERROR(AB8/U8,0)</f>
        <v>0</v>
      </c>
      <c r="AD8" s="730">
        <f t="shared" ref="AD8:AD13" si="4">L8+U8</f>
        <v>0</v>
      </c>
      <c r="AE8" s="730">
        <f t="shared" ref="AE8:AE13" si="5">S8+AB8</f>
        <v>0</v>
      </c>
      <c r="AF8" s="725">
        <f t="shared" ref="AF8:AF14" si="6">IFERROR(AE8/AD8,0)</f>
        <v>0</v>
      </c>
      <c r="AG8" s="697">
        <f>'表2.6 销售执行表（出售）'!AC11</f>
        <v>0</v>
      </c>
      <c r="AH8" s="697">
        <f t="shared" ref="AH8:AH13" si="7">K8+AE8</f>
        <v>0</v>
      </c>
      <c r="AI8" s="699">
        <f t="shared" ref="AI8:AI41" si="8">IFERROR(AH8/AG8,0)</f>
        <v>0</v>
      </c>
    </row>
    <row r="9" spans="1:35" ht="17.25">
      <c r="A9" s="1101"/>
      <c r="B9" s="1101"/>
      <c r="C9" s="1099"/>
      <c r="D9" s="1099"/>
      <c r="E9" s="1104"/>
      <c r="F9" s="696" t="s">
        <v>319</v>
      </c>
      <c r="G9" s="1081"/>
      <c r="H9" s="697"/>
      <c r="I9" s="697"/>
      <c r="J9" s="697">
        <f>'表2.6 销售执行表（出售）'!F16</f>
        <v>0</v>
      </c>
      <c r="K9" s="697">
        <f>'表2.6 销售执行表（出售）'!G16</f>
        <v>0</v>
      </c>
      <c r="L9" s="697">
        <f>'表2.6 销售执行表（出售）'!H16</f>
        <v>0</v>
      </c>
      <c r="M9" s="697">
        <f>'表2.6 销售执行表（出售）'!I16</f>
        <v>0</v>
      </c>
      <c r="N9" s="697">
        <f>'表2.6 销售执行表（出售）'!J16</f>
        <v>0</v>
      </c>
      <c r="O9" s="697">
        <f>'表2.6 销售执行表（出售）'!K16</f>
        <v>0</v>
      </c>
      <c r="P9" s="697">
        <f>'表2.6 销售执行表（出售）'!L16</f>
        <v>0</v>
      </c>
      <c r="Q9" s="697">
        <f>'表2.6 销售执行表（出售）'!M16</f>
        <v>0</v>
      </c>
      <c r="R9" s="697">
        <f>'表2.6 销售执行表（出售）'!N16</f>
        <v>0</v>
      </c>
      <c r="S9" s="697">
        <f t="shared" si="0"/>
        <v>0</v>
      </c>
      <c r="T9" s="698">
        <f t="shared" si="1"/>
        <v>0</v>
      </c>
      <c r="U9" s="697">
        <f>'表2.6 销售执行表（出售）'!Q16</f>
        <v>0</v>
      </c>
      <c r="V9" s="697">
        <f>'表2.6 销售执行表（出售）'!R16</f>
        <v>0</v>
      </c>
      <c r="W9" s="697">
        <f>'表2.6 销售执行表（出售）'!S16</f>
        <v>0</v>
      </c>
      <c r="X9" s="697">
        <f>'表2.6 销售执行表（出售）'!T16</f>
        <v>0</v>
      </c>
      <c r="Y9" s="697">
        <f>'表2.6 销售执行表（出售）'!U16</f>
        <v>0</v>
      </c>
      <c r="Z9" s="697">
        <f>'表2.6 销售执行表（出售）'!V16</f>
        <v>0</v>
      </c>
      <c r="AA9" s="697">
        <f>'表2.6 销售执行表（出售）'!W16</f>
        <v>0</v>
      </c>
      <c r="AB9" s="697">
        <f t="shared" si="2"/>
        <v>0</v>
      </c>
      <c r="AC9" s="698">
        <f t="shared" si="3"/>
        <v>0</v>
      </c>
      <c r="AD9" s="730">
        <f t="shared" si="4"/>
        <v>0</v>
      </c>
      <c r="AE9" s="730">
        <f t="shared" si="5"/>
        <v>0</v>
      </c>
      <c r="AF9" s="725">
        <f t="shared" si="6"/>
        <v>0</v>
      </c>
      <c r="AG9" s="697">
        <f>'表2.6 销售执行表（出售）'!AC16</f>
        <v>0</v>
      </c>
      <c r="AH9" s="697">
        <f t="shared" si="7"/>
        <v>0</v>
      </c>
      <c r="AI9" s="699">
        <f t="shared" si="8"/>
        <v>0</v>
      </c>
    </row>
    <row r="10" spans="1:35" ht="17.25">
      <c r="A10" s="1102"/>
      <c r="B10" s="1102"/>
      <c r="C10" s="1099"/>
      <c r="D10" s="1099"/>
      <c r="E10" s="1104"/>
      <c r="F10" s="696" t="s">
        <v>320</v>
      </c>
      <c r="G10" s="1081"/>
      <c r="H10" s="697"/>
      <c r="I10" s="697"/>
      <c r="J10" s="697">
        <f>'表2.6 销售执行表（出售）'!F21</f>
        <v>0</v>
      </c>
      <c r="K10" s="697">
        <f>'表2.6 销售执行表（出售）'!G21</f>
        <v>0</v>
      </c>
      <c r="L10" s="697">
        <f>'表2.6 销售执行表（出售）'!H21</f>
        <v>0</v>
      </c>
      <c r="M10" s="697">
        <f>'表2.6 销售执行表（出售）'!I21</f>
        <v>0</v>
      </c>
      <c r="N10" s="697">
        <f>'表2.6 销售执行表（出售）'!J21</f>
        <v>0</v>
      </c>
      <c r="O10" s="697">
        <f>'表2.6 销售执行表（出售）'!K21</f>
        <v>0</v>
      </c>
      <c r="P10" s="697">
        <f>'表2.6 销售执行表（出售）'!L21</f>
        <v>0</v>
      </c>
      <c r="Q10" s="697">
        <f>'表2.6 销售执行表（出售）'!M21</f>
        <v>0</v>
      </c>
      <c r="R10" s="697">
        <f>'表2.6 销售执行表（出售）'!N21</f>
        <v>0</v>
      </c>
      <c r="S10" s="697">
        <f t="shared" si="0"/>
        <v>0</v>
      </c>
      <c r="T10" s="698">
        <f t="shared" si="1"/>
        <v>0</v>
      </c>
      <c r="U10" s="697">
        <f>'表2.6 销售执行表（出售）'!Q21</f>
        <v>0</v>
      </c>
      <c r="V10" s="697">
        <f>'表2.6 销售执行表（出售）'!R21</f>
        <v>0</v>
      </c>
      <c r="W10" s="697">
        <f>'表2.6 销售执行表（出售）'!S21</f>
        <v>0</v>
      </c>
      <c r="X10" s="697">
        <f>'表2.6 销售执行表（出售）'!T21</f>
        <v>0</v>
      </c>
      <c r="Y10" s="697">
        <f>'表2.6 销售执行表（出售）'!U21</f>
        <v>0</v>
      </c>
      <c r="Z10" s="697">
        <f>'表2.6 销售执行表（出售）'!V21</f>
        <v>0</v>
      </c>
      <c r="AA10" s="697">
        <f>'表2.6 销售执行表（出售）'!W21</f>
        <v>0</v>
      </c>
      <c r="AB10" s="697">
        <f t="shared" si="2"/>
        <v>0</v>
      </c>
      <c r="AC10" s="698">
        <f t="shared" si="3"/>
        <v>0</v>
      </c>
      <c r="AD10" s="730">
        <f t="shared" si="4"/>
        <v>0</v>
      </c>
      <c r="AE10" s="730">
        <f t="shared" si="5"/>
        <v>0</v>
      </c>
      <c r="AF10" s="725">
        <f t="shared" si="6"/>
        <v>0</v>
      </c>
      <c r="AG10" s="697">
        <f>'表2.6 销售执行表（出售）'!AC21</f>
        <v>0</v>
      </c>
      <c r="AH10" s="697">
        <f t="shared" si="7"/>
        <v>0</v>
      </c>
      <c r="AI10" s="699">
        <f t="shared" si="8"/>
        <v>0</v>
      </c>
    </row>
    <row r="11" spans="1:35" ht="17.25">
      <c r="A11" s="1101"/>
      <c r="B11" s="1101"/>
      <c r="C11" s="1099"/>
      <c r="D11" s="1099"/>
      <c r="E11" s="1104"/>
      <c r="F11" s="696" t="s">
        <v>321</v>
      </c>
      <c r="G11" s="1081"/>
      <c r="H11" s="697"/>
      <c r="I11" s="697"/>
      <c r="J11" s="697">
        <f>'表2.6 销售执行表（出售）'!F26</f>
        <v>0</v>
      </c>
      <c r="K11" s="697">
        <f>'表2.6 销售执行表（出售）'!G26</f>
        <v>0</v>
      </c>
      <c r="L11" s="697">
        <f>'表2.6 销售执行表（出售）'!H26</f>
        <v>0</v>
      </c>
      <c r="M11" s="697">
        <f>'表2.6 销售执行表（出售）'!I26</f>
        <v>0</v>
      </c>
      <c r="N11" s="697">
        <f>'表2.6 销售执行表（出售）'!J26</f>
        <v>0</v>
      </c>
      <c r="O11" s="697">
        <f>'表2.6 销售执行表（出售）'!K26</f>
        <v>0</v>
      </c>
      <c r="P11" s="697">
        <f>'表2.6 销售执行表（出售）'!L26</f>
        <v>0</v>
      </c>
      <c r="Q11" s="697">
        <f>'表2.6 销售执行表（出售）'!M26</f>
        <v>0</v>
      </c>
      <c r="R11" s="697">
        <f>'表2.6 销售执行表（出售）'!N26</f>
        <v>0</v>
      </c>
      <c r="S11" s="697">
        <f t="shared" si="0"/>
        <v>0</v>
      </c>
      <c r="T11" s="698">
        <f t="shared" si="1"/>
        <v>0</v>
      </c>
      <c r="U11" s="697">
        <f>'表2.6 销售执行表（出售）'!Q26</f>
        <v>0</v>
      </c>
      <c r="V11" s="697">
        <f>'表2.6 销售执行表（出售）'!R26</f>
        <v>0</v>
      </c>
      <c r="W11" s="697">
        <f>'表2.6 销售执行表（出售）'!S26</f>
        <v>0</v>
      </c>
      <c r="X11" s="697">
        <f>'表2.6 销售执行表（出售）'!T26</f>
        <v>0</v>
      </c>
      <c r="Y11" s="697">
        <f>'表2.6 销售执行表（出售）'!U26</f>
        <v>0</v>
      </c>
      <c r="Z11" s="697">
        <f>'表2.6 销售执行表（出售）'!V26</f>
        <v>0</v>
      </c>
      <c r="AA11" s="697">
        <f>'表2.6 销售执行表（出售）'!W26</f>
        <v>0</v>
      </c>
      <c r="AB11" s="697">
        <f t="shared" si="2"/>
        <v>0</v>
      </c>
      <c r="AC11" s="698">
        <f t="shared" si="3"/>
        <v>0</v>
      </c>
      <c r="AD11" s="730">
        <f t="shared" si="4"/>
        <v>0</v>
      </c>
      <c r="AE11" s="730">
        <f t="shared" si="5"/>
        <v>0</v>
      </c>
      <c r="AF11" s="725">
        <f t="shared" si="6"/>
        <v>0</v>
      </c>
      <c r="AG11" s="697">
        <f>'表2.6 销售执行表（出售）'!AC26</f>
        <v>0</v>
      </c>
      <c r="AH11" s="697">
        <f t="shared" si="7"/>
        <v>0</v>
      </c>
      <c r="AI11" s="699">
        <f t="shared" si="8"/>
        <v>0</v>
      </c>
    </row>
    <row r="12" spans="1:35" ht="17.25">
      <c r="A12" s="1101"/>
      <c r="B12" s="1101"/>
      <c r="C12" s="1099"/>
      <c r="D12" s="1099"/>
      <c r="E12" s="1104"/>
      <c r="F12" s="696" t="s">
        <v>322</v>
      </c>
      <c r="G12" s="1081"/>
      <c r="H12" s="697"/>
      <c r="I12" s="697"/>
      <c r="J12" s="697">
        <f>'表2.6 销售执行表（出售）'!F31</f>
        <v>0</v>
      </c>
      <c r="K12" s="697">
        <f>'表2.6 销售执行表（出售）'!G31</f>
        <v>0</v>
      </c>
      <c r="L12" s="697">
        <f>'表2.6 销售执行表（出售）'!H31</f>
        <v>0</v>
      </c>
      <c r="M12" s="697">
        <f>'表2.6 销售执行表（出售）'!I31</f>
        <v>0</v>
      </c>
      <c r="N12" s="697">
        <f>'表2.6 销售执行表（出售）'!J31</f>
        <v>0</v>
      </c>
      <c r="O12" s="697">
        <f>'表2.6 销售执行表（出售）'!K31</f>
        <v>0</v>
      </c>
      <c r="P12" s="697">
        <f>'表2.6 销售执行表（出售）'!L31</f>
        <v>0</v>
      </c>
      <c r="Q12" s="697">
        <f>'表2.6 销售执行表（出售）'!M31</f>
        <v>0</v>
      </c>
      <c r="R12" s="697">
        <f>'表2.6 销售执行表（出售）'!N31</f>
        <v>0</v>
      </c>
      <c r="S12" s="697">
        <f t="shared" si="0"/>
        <v>0</v>
      </c>
      <c r="T12" s="698">
        <f t="shared" si="1"/>
        <v>0</v>
      </c>
      <c r="U12" s="697">
        <f>'表2.6 销售执行表（出售）'!Q31</f>
        <v>0</v>
      </c>
      <c r="V12" s="697">
        <f>'表2.6 销售执行表（出售）'!R31</f>
        <v>0</v>
      </c>
      <c r="W12" s="697">
        <f>'表2.6 销售执行表（出售）'!S31</f>
        <v>0</v>
      </c>
      <c r="X12" s="697">
        <f>'表2.6 销售执行表（出售）'!T31</f>
        <v>0</v>
      </c>
      <c r="Y12" s="697">
        <f>'表2.6 销售执行表（出售）'!U31</f>
        <v>0</v>
      </c>
      <c r="Z12" s="697">
        <f>'表2.6 销售执行表（出售）'!V31</f>
        <v>0</v>
      </c>
      <c r="AA12" s="697">
        <f>'表2.6 销售执行表（出售）'!W31</f>
        <v>0</v>
      </c>
      <c r="AB12" s="697">
        <f t="shared" si="2"/>
        <v>0</v>
      </c>
      <c r="AC12" s="698">
        <f t="shared" si="3"/>
        <v>0</v>
      </c>
      <c r="AD12" s="730">
        <f t="shared" si="4"/>
        <v>0</v>
      </c>
      <c r="AE12" s="730">
        <f t="shared" si="5"/>
        <v>0</v>
      </c>
      <c r="AF12" s="725">
        <f t="shared" si="6"/>
        <v>0</v>
      </c>
      <c r="AG12" s="697">
        <f>'表2.6 销售执行表（出售）'!AC31</f>
        <v>0</v>
      </c>
      <c r="AH12" s="697">
        <f t="shared" si="7"/>
        <v>0</v>
      </c>
      <c r="AI12" s="699">
        <f t="shared" si="8"/>
        <v>0</v>
      </c>
    </row>
    <row r="13" spans="1:35" ht="17.25">
      <c r="A13" s="1101"/>
      <c r="B13" s="1101"/>
      <c r="C13" s="1099"/>
      <c r="D13" s="1099"/>
      <c r="E13" s="1104"/>
      <c r="F13" s="696" t="s">
        <v>323</v>
      </c>
      <c r="G13" s="1081"/>
      <c r="H13" s="697"/>
      <c r="I13" s="697"/>
      <c r="J13" s="697">
        <f>'表2.6 销售执行表（出售）'!F34</f>
        <v>0</v>
      </c>
      <c r="K13" s="697">
        <f>'表2.6 销售执行表（出售）'!G34</f>
        <v>0</v>
      </c>
      <c r="L13" s="697">
        <f>'表2.6 销售执行表（出售）'!H34</f>
        <v>0</v>
      </c>
      <c r="M13" s="697">
        <f>'表2.6 销售执行表（出售）'!I34</f>
        <v>0</v>
      </c>
      <c r="N13" s="697">
        <f>'表2.6 销售执行表（出售）'!J34</f>
        <v>0</v>
      </c>
      <c r="O13" s="697">
        <f>'表2.6 销售执行表（出售）'!K34</f>
        <v>0</v>
      </c>
      <c r="P13" s="697">
        <f>'表2.6 销售执行表（出售）'!L34</f>
        <v>0</v>
      </c>
      <c r="Q13" s="697">
        <f>'表2.6 销售执行表（出售）'!M34</f>
        <v>0</v>
      </c>
      <c r="R13" s="697">
        <f>'表2.6 销售执行表（出售）'!N34</f>
        <v>0</v>
      </c>
      <c r="S13" s="697">
        <f t="shared" si="0"/>
        <v>0</v>
      </c>
      <c r="T13" s="698">
        <f t="shared" si="1"/>
        <v>0</v>
      </c>
      <c r="U13" s="697">
        <f>'表2.6 销售执行表（出售）'!Q34</f>
        <v>0</v>
      </c>
      <c r="V13" s="697">
        <f>'表2.6 销售执行表（出售）'!R34</f>
        <v>0</v>
      </c>
      <c r="W13" s="697">
        <f>'表2.6 销售执行表（出售）'!S34</f>
        <v>0</v>
      </c>
      <c r="X13" s="697">
        <f>'表2.6 销售执行表（出售）'!T34</f>
        <v>0</v>
      </c>
      <c r="Y13" s="697">
        <f>'表2.6 销售执行表（出售）'!U34</f>
        <v>0</v>
      </c>
      <c r="Z13" s="697">
        <f>'表2.6 销售执行表（出售）'!V34</f>
        <v>0</v>
      </c>
      <c r="AA13" s="697">
        <f>'表2.6 销售执行表（出售）'!W34</f>
        <v>0</v>
      </c>
      <c r="AB13" s="697">
        <f t="shared" si="2"/>
        <v>0</v>
      </c>
      <c r="AC13" s="698">
        <f t="shared" si="3"/>
        <v>0</v>
      </c>
      <c r="AD13" s="730">
        <f t="shared" si="4"/>
        <v>0</v>
      </c>
      <c r="AE13" s="730">
        <f t="shared" si="5"/>
        <v>0</v>
      </c>
      <c r="AF13" s="725">
        <f t="shared" si="6"/>
        <v>0</v>
      </c>
      <c r="AG13" s="697">
        <f>'表2.6 销售执行表（出售）'!AC34</f>
        <v>0</v>
      </c>
      <c r="AH13" s="697">
        <f t="shared" si="7"/>
        <v>0</v>
      </c>
      <c r="AI13" s="699">
        <f t="shared" si="8"/>
        <v>0</v>
      </c>
    </row>
    <row r="14" spans="1:35" ht="17.25">
      <c r="A14" s="1102"/>
      <c r="B14" s="1102"/>
      <c r="C14" s="1099"/>
      <c r="D14" s="1099"/>
      <c r="E14" s="1105"/>
      <c r="F14" s="696" t="s">
        <v>324</v>
      </c>
      <c r="G14" s="1081"/>
      <c r="H14" s="700">
        <f t="shared" ref="H14:I14" si="9">SUM(H7:H11)</f>
        <v>0</v>
      </c>
      <c r="I14" s="700">
        <f t="shared" si="9"/>
        <v>0</v>
      </c>
      <c r="J14" s="700">
        <f>SUM(J7:J11)</f>
        <v>0</v>
      </c>
      <c r="K14" s="700">
        <f>SUM(K7:K11)</f>
        <v>0</v>
      </c>
      <c r="L14" s="700">
        <f t="shared" ref="L14:AH14" si="10">SUM(L7:L11)</f>
        <v>0</v>
      </c>
      <c r="M14" s="700">
        <f t="shared" si="10"/>
        <v>0</v>
      </c>
      <c r="N14" s="700">
        <f t="shared" si="10"/>
        <v>0</v>
      </c>
      <c r="O14" s="700">
        <f t="shared" si="10"/>
        <v>0</v>
      </c>
      <c r="P14" s="700">
        <f t="shared" si="10"/>
        <v>0</v>
      </c>
      <c r="Q14" s="700">
        <f t="shared" si="10"/>
        <v>0</v>
      </c>
      <c r="R14" s="700">
        <f t="shared" si="10"/>
        <v>0</v>
      </c>
      <c r="S14" s="700">
        <f t="shared" si="10"/>
        <v>0</v>
      </c>
      <c r="T14" s="701">
        <f t="shared" si="1"/>
        <v>0</v>
      </c>
      <c r="U14" s="700">
        <f t="shared" ref="U14:AE14" si="11">SUM(U7:U11)</f>
        <v>0</v>
      </c>
      <c r="V14" s="700">
        <f t="shared" si="11"/>
        <v>0</v>
      </c>
      <c r="W14" s="700">
        <f t="shared" si="11"/>
        <v>0</v>
      </c>
      <c r="X14" s="700">
        <f t="shared" si="11"/>
        <v>0</v>
      </c>
      <c r="Y14" s="700">
        <f t="shared" si="11"/>
        <v>0</v>
      </c>
      <c r="Z14" s="700">
        <f t="shared" si="11"/>
        <v>0</v>
      </c>
      <c r="AA14" s="700">
        <f t="shared" si="11"/>
        <v>0</v>
      </c>
      <c r="AB14" s="700">
        <f t="shared" si="11"/>
        <v>0</v>
      </c>
      <c r="AC14" s="701">
        <f t="shared" si="3"/>
        <v>0</v>
      </c>
      <c r="AD14" s="700">
        <f t="shared" si="11"/>
        <v>0</v>
      </c>
      <c r="AE14" s="700">
        <f t="shared" si="11"/>
        <v>0</v>
      </c>
      <c r="AF14" s="726">
        <f t="shared" si="6"/>
        <v>0</v>
      </c>
      <c r="AG14" s="700">
        <f t="shared" si="10"/>
        <v>0</v>
      </c>
      <c r="AH14" s="700">
        <f t="shared" si="10"/>
        <v>0</v>
      </c>
      <c r="AI14" s="702">
        <f t="shared" si="8"/>
        <v>0</v>
      </c>
    </row>
    <row r="15" spans="1:35" ht="19.5" customHeight="1">
      <c r="A15" s="1101"/>
      <c r="B15" s="1101"/>
      <c r="C15" s="1099"/>
      <c r="D15" s="1099"/>
      <c r="E15" s="1103" t="s">
        <v>668</v>
      </c>
      <c r="F15" s="696" t="s">
        <v>325</v>
      </c>
      <c r="G15" s="1081"/>
      <c r="H15" s="703">
        <f t="shared" ref="H15:I15" si="12">IFERROR(H22/H7,0)*10000</f>
        <v>0</v>
      </c>
      <c r="I15" s="703">
        <f t="shared" si="12"/>
        <v>0</v>
      </c>
      <c r="J15" s="703">
        <f>IFERROR(J22/J7,0)*10000</f>
        <v>0</v>
      </c>
      <c r="K15" s="703">
        <f>IFERROR(K22/K7,0)*10000</f>
        <v>0</v>
      </c>
      <c r="L15" s="703">
        <f t="shared" ref="L15:AH21" si="13">IFERROR(L22/L7,0)*10000</f>
        <v>0</v>
      </c>
      <c r="M15" s="703">
        <f t="shared" ref="M15:S15" si="14">IFERROR(M22/M7,0)*10000</f>
        <v>0</v>
      </c>
      <c r="N15" s="703">
        <f t="shared" si="14"/>
        <v>0</v>
      </c>
      <c r="O15" s="703">
        <f t="shared" si="14"/>
        <v>0</v>
      </c>
      <c r="P15" s="703">
        <f t="shared" si="14"/>
        <v>0</v>
      </c>
      <c r="Q15" s="703">
        <f t="shared" si="14"/>
        <v>0</v>
      </c>
      <c r="R15" s="703">
        <f t="shared" si="14"/>
        <v>0</v>
      </c>
      <c r="S15" s="703">
        <f t="shared" si="14"/>
        <v>0</v>
      </c>
      <c r="T15" s="704">
        <f t="shared" si="1"/>
        <v>0</v>
      </c>
      <c r="U15" s="703">
        <f t="shared" ref="U15:AB15" si="15">IFERROR(U22/U7,0)*10000</f>
        <v>0</v>
      </c>
      <c r="V15" s="703">
        <f t="shared" si="15"/>
        <v>0</v>
      </c>
      <c r="W15" s="703">
        <f t="shared" si="15"/>
        <v>0</v>
      </c>
      <c r="X15" s="703">
        <f t="shared" si="15"/>
        <v>0</v>
      </c>
      <c r="Y15" s="703">
        <f t="shared" si="15"/>
        <v>0</v>
      </c>
      <c r="Z15" s="703">
        <f t="shared" si="15"/>
        <v>0</v>
      </c>
      <c r="AA15" s="703">
        <f t="shared" si="15"/>
        <v>0</v>
      </c>
      <c r="AB15" s="703">
        <f t="shared" si="15"/>
        <v>0</v>
      </c>
      <c r="AC15" s="704">
        <f t="shared" si="3"/>
        <v>0</v>
      </c>
      <c r="AD15" s="703">
        <f t="shared" ref="AD15:AE15" si="16">IFERROR(AD22/AD7,0)*10000</f>
        <v>0</v>
      </c>
      <c r="AE15" s="703">
        <f t="shared" si="16"/>
        <v>0</v>
      </c>
      <c r="AF15" s="727">
        <f t="shared" ref="AF15:AF41" si="17">IFERROR(AE15/AD15,0)</f>
        <v>0</v>
      </c>
      <c r="AG15" s="703">
        <f t="shared" si="13"/>
        <v>0</v>
      </c>
      <c r="AH15" s="703">
        <f t="shared" si="13"/>
        <v>0</v>
      </c>
      <c r="AI15" s="705">
        <f t="shared" si="8"/>
        <v>0</v>
      </c>
    </row>
    <row r="16" spans="1:35" ht="17.25">
      <c r="A16" s="1101"/>
      <c r="B16" s="1101"/>
      <c r="C16" s="1099"/>
      <c r="D16" s="1099"/>
      <c r="E16" s="1104"/>
      <c r="F16" s="696" t="s">
        <v>326</v>
      </c>
      <c r="G16" s="1081"/>
      <c r="H16" s="703">
        <f t="shared" ref="H16:I16" si="18">IFERROR(H23/H8,0)*10000</f>
        <v>0</v>
      </c>
      <c r="I16" s="703">
        <f t="shared" si="18"/>
        <v>0</v>
      </c>
      <c r="J16" s="703">
        <f t="shared" ref="J16:K21" si="19">IFERROR(J23/J8,0)*10000</f>
        <v>0</v>
      </c>
      <c r="K16" s="703">
        <f t="shared" si="19"/>
        <v>0</v>
      </c>
      <c r="L16" s="703">
        <f t="shared" si="13"/>
        <v>0</v>
      </c>
      <c r="M16" s="703">
        <f t="shared" ref="M16:S16" si="20">IFERROR(M23/M8,0)*10000</f>
        <v>0</v>
      </c>
      <c r="N16" s="703">
        <f t="shared" si="20"/>
        <v>0</v>
      </c>
      <c r="O16" s="703">
        <f t="shared" si="20"/>
        <v>0</v>
      </c>
      <c r="P16" s="703">
        <f t="shared" si="20"/>
        <v>0</v>
      </c>
      <c r="Q16" s="703">
        <f t="shared" si="20"/>
        <v>0</v>
      </c>
      <c r="R16" s="703">
        <f t="shared" si="20"/>
        <v>0</v>
      </c>
      <c r="S16" s="703">
        <f t="shared" si="20"/>
        <v>0</v>
      </c>
      <c r="T16" s="704">
        <f t="shared" si="1"/>
        <v>0</v>
      </c>
      <c r="U16" s="703">
        <f t="shared" ref="U16:AB16" si="21">IFERROR(U23/U8,0)*10000</f>
        <v>0</v>
      </c>
      <c r="V16" s="703">
        <f t="shared" si="21"/>
        <v>0</v>
      </c>
      <c r="W16" s="703">
        <f t="shared" si="21"/>
        <v>0</v>
      </c>
      <c r="X16" s="703">
        <f t="shared" si="21"/>
        <v>0</v>
      </c>
      <c r="Y16" s="703">
        <f t="shared" si="21"/>
        <v>0</v>
      </c>
      <c r="Z16" s="703">
        <f t="shared" si="21"/>
        <v>0</v>
      </c>
      <c r="AA16" s="703">
        <f t="shared" si="21"/>
        <v>0</v>
      </c>
      <c r="AB16" s="703">
        <f t="shared" si="21"/>
        <v>0</v>
      </c>
      <c r="AC16" s="704">
        <f t="shared" si="3"/>
        <v>0</v>
      </c>
      <c r="AD16" s="703">
        <f t="shared" ref="AD16:AE16" si="22">IFERROR(AD23/AD8,0)*10000</f>
        <v>0</v>
      </c>
      <c r="AE16" s="703">
        <f t="shared" si="22"/>
        <v>0</v>
      </c>
      <c r="AF16" s="727">
        <f t="shared" si="17"/>
        <v>0</v>
      </c>
      <c r="AG16" s="703">
        <f t="shared" si="13"/>
        <v>0</v>
      </c>
      <c r="AH16" s="703">
        <f t="shared" si="13"/>
        <v>0</v>
      </c>
      <c r="AI16" s="705">
        <f t="shared" si="8"/>
        <v>0</v>
      </c>
    </row>
    <row r="17" spans="1:35" ht="17.25">
      <c r="A17" s="1101"/>
      <c r="B17" s="1101"/>
      <c r="C17" s="1099"/>
      <c r="D17" s="1099"/>
      <c r="E17" s="1104"/>
      <c r="F17" s="696" t="s">
        <v>327</v>
      </c>
      <c r="G17" s="1081"/>
      <c r="H17" s="703">
        <f t="shared" ref="H17:I17" si="23">IFERROR(H24/H9,0)*10000</f>
        <v>0</v>
      </c>
      <c r="I17" s="703">
        <f t="shared" si="23"/>
        <v>0</v>
      </c>
      <c r="J17" s="703">
        <f t="shared" si="19"/>
        <v>0</v>
      </c>
      <c r="K17" s="703">
        <f t="shared" si="19"/>
        <v>0</v>
      </c>
      <c r="L17" s="703">
        <f t="shared" si="13"/>
        <v>0</v>
      </c>
      <c r="M17" s="703">
        <f t="shared" ref="M17:S17" si="24">IFERROR(M24/M9,0)*10000</f>
        <v>0</v>
      </c>
      <c r="N17" s="703">
        <f t="shared" si="24"/>
        <v>0</v>
      </c>
      <c r="O17" s="703">
        <f t="shared" si="24"/>
        <v>0</v>
      </c>
      <c r="P17" s="703">
        <f t="shared" si="24"/>
        <v>0</v>
      </c>
      <c r="Q17" s="703">
        <f t="shared" si="24"/>
        <v>0</v>
      </c>
      <c r="R17" s="703">
        <f t="shared" si="24"/>
        <v>0</v>
      </c>
      <c r="S17" s="703">
        <f t="shared" si="24"/>
        <v>0</v>
      </c>
      <c r="T17" s="704">
        <f t="shared" si="1"/>
        <v>0</v>
      </c>
      <c r="U17" s="703">
        <f t="shared" ref="U17:AB17" si="25">IFERROR(U24/U9,0)*10000</f>
        <v>0</v>
      </c>
      <c r="V17" s="703">
        <f t="shared" si="25"/>
        <v>0</v>
      </c>
      <c r="W17" s="703">
        <f t="shared" si="25"/>
        <v>0</v>
      </c>
      <c r="X17" s="703">
        <f t="shared" si="25"/>
        <v>0</v>
      </c>
      <c r="Y17" s="703">
        <f t="shared" si="25"/>
        <v>0</v>
      </c>
      <c r="Z17" s="703">
        <f t="shared" si="25"/>
        <v>0</v>
      </c>
      <c r="AA17" s="703">
        <f t="shared" si="25"/>
        <v>0</v>
      </c>
      <c r="AB17" s="703">
        <f t="shared" si="25"/>
        <v>0</v>
      </c>
      <c r="AC17" s="704">
        <f t="shared" si="3"/>
        <v>0</v>
      </c>
      <c r="AD17" s="703">
        <f t="shared" ref="AD17:AE17" si="26">IFERROR(AD24/AD9,0)*10000</f>
        <v>0</v>
      </c>
      <c r="AE17" s="703">
        <f t="shared" si="26"/>
        <v>0</v>
      </c>
      <c r="AF17" s="727">
        <f t="shared" si="17"/>
        <v>0</v>
      </c>
      <c r="AG17" s="703">
        <f t="shared" si="13"/>
        <v>0</v>
      </c>
      <c r="AH17" s="703">
        <f t="shared" si="13"/>
        <v>0</v>
      </c>
      <c r="AI17" s="705">
        <f t="shared" si="8"/>
        <v>0</v>
      </c>
    </row>
    <row r="18" spans="1:35" ht="17.25">
      <c r="A18" s="1102"/>
      <c r="B18" s="1102"/>
      <c r="C18" s="1099"/>
      <c r="D18" s="1099"/>
      <c r="E18" s="1104"/>
      <c r="F18" s="696" t="s">
        <v>328</v>
      </c>
      <c r="G18" s="1081"/>
      <c r="H18" s="703">
        <f t="shared" ref="H18:I18" si="27">IFERROR(H25/H10,0)*10000</f>
        <v>0</v>
      </c>
      <c r="I18" s="703">
        <f t="shared" si="27"/>
        <v>0</v>
      </c>
      <c r="J18" s="703">
        <f t="shared" si="19"/>
        <v>0</v>
      </c>
      <c r="K18" s="703">
        <f t="shared" si="19"/>
        <v>0</v>
      </c>
      <c r="L18" s="703">
        <f t="shared" si="13"/>
        <v>0</v>
      </c>
      <c r="M18" s="703">
        <f t="shared" ref="M18:S18" si="28">IFERROR(M25/M10,0)*10000</f>
        <v>0</v>
      </c>
      <c r="N18" s="703">
        <f t="shared" si="28"/>
        <v>0</v>
      </c>
      <c r="O18" s="703">
        <f t="shared" si="28"/>
        <v>0</v>
      </c>
      <c r="P18" s="703">
        <f t="shared" si="28"/>
        <v>0</v>
      </c>
      <c r="Q18" s="703">
        <f t="shared" si="28"/>
        <v>0</v>
      </c>
      <c r="R18" s="703">
        <f t="shared" si="28"/>
        <v>0</v>
      </c>
      <c r="S18" s="703">
        <f t="shared" si="28"/>
        <v>0</v>
      </c>
      <c r="T18" s="704">
        <f t="shared" si="1"/>
        <v>0</v>
      </c>
      <c r="U18" s="703">
        <f t="shared" ref="U18:AB18" si="29">IFERROR(U25/U10,0)*10000</f>
        <v>0</v>
      </c>
      <c r="V18" s="703">
        <f t="shared" si="29"/>
        <v>0</v>
      </c>
      <c r="W18" s="703">
        <f t="shared" si="29"/>
        <v>0</v>
      </c>
      <c r="X18" s="703">
        <f t="shared" si="29"/>
        <v>0</v>
      </c>
      <c r="Y18" s="703">
        <f t="shared" si="29"/>
        <v>0</v>
      </c>
      <c r="Z18" s="703">
        <f t="shared" si="29"/>
        <v>0</v>
      </c>
      <c r="AA18" s="703">
        <f t="shared" si="29"/>
        <v>0</v>
      </c>
      <c r="AB18" s="703">
        <f t="shared" si="29"/>
        <v>0</v>
      </c>
      <c r="AC18" s="704">
        <f t="shared" si="3"/>
        <v>0</v>
      </c>
      <c r="AD18" s="703">
        <f t="shared" ref="AD18:AE18" si="30">IFERROR(AD25/AD10,0)*10000</f>
        <v>0</v>
      </c>
      <c r="AE18" s="703">
        <f t="shared" si="30"/>
        <v>0</v>
      </c>
      <c r="AF18" s="727">
        <f t="shared" si="17"/>
        <v>0</v>
      </c>
      <c r="AG18" s="703">
        <f t="shared" si="13"/>
        <v>0</v>
      </c>
      <c r="AH18" s="703">
        <f t="shared" si="13"/>
        <v>0</v>
      </c>
      <c r="AI18" s="705">
        <f t="shared" si="8"/>
        <v>0</v>
      </c>
    </row>
    <row r="19" spans="1:35" ht="17.25">
      <c r="A19" s="1101"/>
      <c r="B19" s="1101"/>
      <c r="C19" s="1099"/>
      <c r="D19" s="1099"/>
      <c r="E19" s="1104"/>
      <c r="F19" s="696" t="s">
        <v>329</v>
      </c>
      <c r="G19" s="1081"/>
      <c r="H19" s="703">
        <f t="shared" ref="H19:I19" si="31">IFERROR(H26/H11,0)*10000</f>
        <v>0</v>
      </c>
      <c r="I19" s="703">
        <f t="shared" si="31"/>
        <v>0</v>
      </c>
      <c r="J19" s="703">
        <f t="shared" si="19"/>
        <v>0</v>
      </c>
      <c r="K19" s="703">
        <f t="shared" si="19"/>
        <v>0</v>
      </c>
      <c r="L19" s="703">
        <f t="shared" si="13"/>
        <v>0</v>
      </c>
      <c r="M19" s="703">
        <f t="shared" ref="M19:S19" si="32">IFERROR(M26/M11,0)*10000</f>
        <v>0</v>
      </c>
      <c r="N19" s="703">
        <f t="shared" si="32"/>
        <v>0</v>
      </c>
      <c r="O19" s="703">
        <f t="shared" si="32"/>
        <v>0</v>
      </c>
      <c r="P19" s="703">
        <f t="shared" si="32"/>
        <v>0</v>
      </c>
      <c r="Q19" s="703">
        <f t="shared" si="32"/>
        <v>0</v>
      </c>
      <c r="R19" s="703">
        <f t="shared" si="32"/>
        <v>0</v>
      </c>
      <c r="S19" s="703">
        <f t="shared" si="32"/>
        <v>0</v>
      </c>
      <c r="T19" s="704">
        <f t="shared" si="1"/>
        <v>0</v>
      </c>
      <c r="U19" s="703">
        <f t="shared" ref="U19:AB19" si="33">IFERROR(U26/U11,0)*10000</f>
        <v>0</v>
      </c>
      <c r="V19" s="703">
        <f t="shared" si="33"/>
        <v>0</v>
      </c>
      <c r="W19" s="703">
        <f t="shared" si="33"/>
        <v>0</v>
      </c>
      <c r="X19" s="703">
        <f t="shared" si="33"/>
        <v>0</v>
      </c>
      <c r="Y19" s="703">
        <f t="shared" si="33"/>
        <v>0</v>
      </c>
      <c r="Z19" s="703">
        <f t="shared" si="33"/>
        <v>0</v>
      </c>
      <c r="AA19" s="703">
        <f t="shared" si="33"/>
        <v>0</v>
      </c>
      <c r="AB19" s="703">
        <f t="shared" si="33"/>
        <v>0</v>
      </c>
      <c r="AC19" s="704">
        <f t="shared" si="3"/>
        <v>0</v>
      </c>
      <c r="AD19" s="703">
        <f t="shared" ref="AD19:AE19" si="34">IFERROR(AD26/AD11,0)*10000</f>
        <v>0</v>
      </c>
      <c r="AE19" s="703">
        <f t="shared" si="34"/>
        <v>0</v>
      </c>
      <c r="AF19" s="727">
        <f t="shared" si="17"/>
        <v>0</v>
      </c>
      <c r="AG19" s="703">
        <f t="shared" si="13"/>
        <v>0</v>
      </c>
      <c r="AH19" s="703">
        <f t="shared" si="13"/>
        <v>0</v>
      </c>
      <c r="AI19" s="705">
        <f t="shared" si="8"/>
        <v>0</v>
      </c>
    </row>
    <row r="20" spans="1:35" ht="17.25">
      <c r="A20" s="1101"/>
      <c r="B20" s="1101"/>
      <c r="C20" s="1099"/>
      <c r="D20" s="1099"/>
      <c r="E20" s="1104"/>
      <c r="F20" s="696" t="s">
        <v>330</v>
      </c>
      <c r="G20" s="1081"/>
      <c r="H20" s="703">
        <f t="shared" ref="H20:I20" si="35">IFERROR(H27/H12,0)*10000</f>
        <v>0</v>
      </c>
      <c r="I20" s="703">
        <f t="shared" si="35"/>
        <v>0</v>
      </c>
      <c r="J20" s="703">
        <f t="shared" si="19"/>
        <v>0</v>
      </c>
      <c r="K20" s="703">
        <f t="shared" si="19"/>
        <v>0</v>
      </c>
      <c r="L20" s="703">
        <f t="shared" si="13"/>
        <v>0</v>
      </c>
      <c r="M20" s="703">
        <f t="shared" ref="M20:S20" si="36">IFERROR(M27/M12,0)*10000</f>
        <v>0</v>
      </c>
      <c r="N20" s="703">
        <f t="shared" si="36"/>
        <v>0</v>
      </c>
      <c r="O20" s="703">
        <f t="shared" si="36"/>
        <v>0</v>
      </c>
      <c r="P20" s="703">
        <f t="shared" si="36"/>
        <v>0</v>
      </c>
      <c r="Q20" s="703">
        <f t="shared" si="36"/>
        <v>0</v>
      </c>
      <c r="R20" s="703">
        <f t="shared" si="36"/>
        <v>0</v>
      </c>
      <c r="S20" s="703">
        <f t="shared" si="36"/>
        <v>0</v>
      </c>
      <c r="T20" s="704">
        <f t="shared" si="1"/>
        <v>0</v>
      </c>
      <c r="U20" s="703">
        <f t="shared" ref="U20:AB20" si="37">IFERROR(U27/U12,0)*10000</f>
        <v>0</v>
      </c>
      <c r="V20" s="703">
        <f t="shared" si="37"/>
        <v>0</v>
      </c>
      <c r="W20" s="703">
        <f t="shared" si="37"/>
        <v>0</v>
      </c>
      <c r="X20" s="703">
        <f t="shared" si="37"/>
        <v>0</v>
      </c>
      <c r="Y20" s="703">
        <f t="shared" si="37"/>
        <v>0</v>
      </c>
      <c r="Z20" s="703">
        <f t="shared" si="37"/>
        <v>0</v>
      </c>
      <c r="AA20" s="703">
        <f t="shared" si="37"/>
        <v>0</v>
      </c>
      <c r="AB20" s="703">
        <f t="shared" si="37"/>
        <v>0</v>
      </c>
      <c r="AC20" s="704">
        <f t="shared" si="3"/>
        <v>0</v>
      </c>
      <c r="AD20" s="703">
        <f t="shared" ref="AD20:AE20" si="38">IFERROR(AD27/AD12,0)*10000</f>
        <v>0</v>
      </c>
      <c r="AE20" s="703">
        <f t="shared" si="38"/>
        <v>0</v>
      </c>
      <c r="AF20" s="727">
        <f t="shared" si="17"/>
        <v>0</v>
      </c>
      <c r="AG20" s="703">
        <f t="shared" si="13"/>
        <v>0</v>
      </c>
      <c r="AH20" s="703">
        <f t="shared" si="13"/>
        <v>0</v>
      </c>
      <c r="AI20" s="705">
        <f t="shared" si="8"/>
        <v>0</v>
      </c>
    </row>
    <row r="21" spans="1:35" ht="17.25">
      <c r="A21" s="1102"/>
      <c r="B21" s="1102"/>
      <c r="C21" s="1099"/>
      <c r="D21" s="1099"/>
      <c r="E21" s="1105"/>
      <c r="F21" s="696" t="s">
        <v>331</v>
      </c>
      <c r="G21" s="1081"/>
      <c r="H21" s="703">
        <f t="shared" ref="H21:I21" si="39">IFERROR(H28/H13,0)*10000</f>
        <v>0</v>
      </c>
      <c r="I21" s="703">
        <f t="shared" si="39"/>
        <v>0</v>
      </c>
      <c r="J21" s="703">
        <f t="shared" si="19"/>
        <v>0</v>
      </c>
      <c r="K21" s="703">
        <f t="shared" si="19"/>
        <v>0</v>
      </c>
      <c r="L21" s="703">
        <f t="shared" si="13"/>
        <v>0</v>
      </c>
      <c r="M21" s="703">
        <f t="shared" ref="M21:S21" si="40">IFERROR(M28/M13,0)*10000</f>
        <v>0</v>
      </c>
      <c r="N21" s="703">
        <f t="shared" si="40"/>
        <v>0</v>
      </c>
      <c r="O21" s="703">
        <f t="shared" si="40"/>
        <v>0</v>
      </c>
      <c r="P21" s="703">
        <f t="shared" si="40"/>
        <v>0</v>
      </c>
      <c r="Q21" s="703">
        <f t="shared" si="40"/>
        <v>0</v>
      </c>
      <c r="R21" s="703">
        <f t="shared" si="40"/>
        <v>0</v>
      </c>
      <c r="S21" s="703">
        <f t="shared" si="40"/>
        <v>0</v>
      </c>
      <c r="T21" s="704">
        <f t="shared" si="1"/>
        <v>0</v>
      </c>
      <c r="U21" s="703">
        <f t="shared" ref="U21:AB21" si="41">IFERROR(U28/U13,0)*10000</f>
        <v>0</v>
      </c>
      <c r="V21" s="703">
        <f t="shared" si="41"/>
        <v>0</v>
      </c>
      <c r="W21" s="703">
        <f t="shared" si="41"/>
        <v>0</v>
      </c>
      <c r="X21" s="703">
        <f t="shared" si="41"/>
        <v>0</v>
      </c>
      <c r="Y21" s="703">
        <f t="shared" si="41"/>
        <v>0</v>
      </c>
      <c r="Z21" s="703">
        <f t="shared" si="41"/>
        <v>0</v>
      </c>
      <c r="AA21" s="703">
        <f t="shared" si="41"/>
        <v>0</v>
      </c>
      <c r="AB21" s="703">
        <f t="shared" si="41"/>
        <v>0</v>
      </c>
      <c r="AC21" s="704">
        <f t="shared" si="3"/>
        <v>0</v>
      </c>
      <c r="AD21" s="703">
        <f t="shared" ref="AD21:AE21" si="42">IFERROR(AD28/AD13,0)*10000</f>
        <v>0</v>
      </c>
      <c r="AE21" s="703">
        <f t="shared" si="42"/>
        <v>0</v>
      </c>
      <c r="AF21" s="727">
        <f t="shared" si="17"/>
        <v>0</v>
      </c>
      <c r="AG21" s="703">
        <f t="shared" si="13"/>
        <v>0</v>
      </c>
      <c r="AH21" s="703">
        <f t="shared" si="13"/>
        <v>0</v>
      </c>
      <c r="AI21" s="705">
        <f t="shared" si="8"/>
        <v>0</v>
      </c>
    </row>
    <row r="22" spans="1:35" ht="40.5" customHeight="1">
      <c r="A22" s="1101"/>
      <c r="B22" s="1101"/>
      <c r="C22" s="1099"/>
      <c r="D22" s="1099"/>
      <c r="E22" s="1103" t="s">
        <v>332</v>
      </c>
      <c r="F22" s="696" t="s">
        <v>317</v>
      </c>
      <c r="G22" s="1081"/>
      <c r="H22" s="697"/>
      <c r="I22" s="697"/>
      <c r="J22" s="697">
        <f>'表2.6 销售执行表（出售）'!F66</f>
        <v>0</v>
      </c>
      <c r="K22" s="697">
        <f>'表2.6 销售执行表（出售）'!G66</f>
        <v>0</v>
      </c>
      <c r="L22" s="697">
        <f>'表2.6 销售执行表（出售）'!H66</f>
        <v>0</v>
      </c>
      <c r="M22" s="697">
        <f>'表2.6 销售执行表（出售）'!I66</f>
        <v>0</v>
      </c>
      <c r="N22" s="697">
        <f>'表2.6 销售执行表（出售）'!J66</f>
        <v>0</v>
      </c>
      <c r="O22" s="697">
        <f>'表2.6 销售执行表（出售）'!K66</f>
        <v>0</v>
      </c>
      <c r="P22" s="697">
        <f>'表2.6 销售执行表（出售）'!L66</f>
        <v>0</v>
      </c>
      <c r="Q22" s="697">
        <f>'表2.6 销售执行表（出售）'!M66</f>
        <v>0</v>
      </c>
      <c r="R22" s="697">
        <f>'表2.6 销售执行表（出售）'!N66</f>
        <v>0</v>
      </c>
      <c r="S22" s="697">
        <f>SUM(M22:R22)</f>
        <v>0</v>
      </c>
      <c r="T22" s="698">
        <f t="shared" si="1"/>
        <v>0</v>
      </c>
      <c r="U22" s="697">
        <f>'表2.6 销售执行表（出售）'!Q66</f>
        <v>0</v>
      </c>
      <c r="V22" s="697">
        <f>'表2.6 销售执行表（出售）'!R66</f>
        <v>0</v>
      </c>
      <c r="W22" s="697">
        <f>'表2.6 销售执行表（出售）'!S66</f>
        <v>0</v>
      </c>
      <c r="X22" s="697">
        <f>'表2.6 销售执行表（出售）'!T66</f>
        <v>0</v>
      </c>
      <c r="Y22" s="697">
        <f>'表2.6 销售执行表（出售）'!U66</f>
        <v>0</v>
      </c>
      <c r="Z22" s="697">
        <f>'表2.6 销售执行表（出售）'!V66</f>
        <v>0</v>
      </c>
      <c r="AA22" s="697">
        <f>'表2.6 销售执行表（出售）'!W66</f>
        <v>0</v>
      </c>
      <c r="AB22" s="697">
        <f>SUM(V22:AA22)</f>
        <v>0</v>
      </c>
      <c r="AC22" s="698">
        <f t="shared" si="3"/>
        <v>0</v>
      </c>
      <c r="AD22" s="730">
        <f t="shared" ref="AD22:AD28" si="43">L22+U22</f>
        <v>0</v>
      </c>
      <c r="AE22" s="730">
        <f t="shared" ref="AE22:AE28" si="44">S22+AB22</f>
        <v>0</v>
      </c>
      <c r="AF22" s="725">
        <f t="shared" si="17"/>
        <v>0</v>
      </c>
      <c r="AG22" s="697">
        <f>'表2.6 销售执行表（出售）'!AC66</f>
        <v>0</v>
      </c>
      <c r="AH22" s="697">
        <f t="shared" ref="AH22:AH28" si="45">K22+AE22</f>
        <v>0</v>
      </c>
      <c r="AI22" s="699">
        <f t="shared" si="8"/>
        <v>0</v>
      </c>
    </row>
    <row r="23" spans="1:35" ht="17.25">
      <c r="A23" s="1101"/>
      <c r="B23" s="1101"/>
      <c r="C23" s="1099"/>
      <c r="D23" s="1099"/>
      <c r="E23" s="1104"/>
      <c r="F23" s="696" t="s">
        <v>326</v>
      </c>
      <c r="G23" s="1081"/>
      <c r="H23" s="697"/>
      <c r="I23" s="697"/>
      <c r="J23" s="697">
        <f>'表2.6 销售执行表（出售）'!F71</f>
        <v>0</v>
      </c>
      <c r="K23" s="697">
        <f>'表2.6 销售执行表（出售）'!G71</f>
        <v>0</v>
      </c>
      <c r="L23" s="697">
        <f>'表2.6 销售执行表（出售）'!H71</f>
        <v>0</v>
      </c>
      <c r="M23" s="697">
        <f>'表2.6 销售执行表（出售）'!I71</f>
        <v>0</v>
      </c>
      <c r="N23" s="697">
        <f>'表2.6 销售执行表（出售）'!J71</f>
        <v>0</v>
      </c>
      <c r="O23" s="697">
        <f>'表2.6 销售执行表（出售）'!K71</f>
        <v>0</v>
      </c>
      <c r="P23" s="697">
        <f>'表2.6 销售执行表（出售）'!L71</f>
        <v>0</v>
      </c>
      <c r="Q23" s="697">
        <f>'表2.6 销售执行表（出售）'!M71</f>
        <v>0</v>
      </c>
      <c r="R23" s="697">
        <f>'表2.6 销售执行表（出售）'!N71</f>
        <v>0</v>
      </c>
      <c r="S23" s="697">
        <f t="shared" ref="S23:S28" si="46">SUM(M23:R23)</f>
        <v>0</v>
      </c>
      <c r="T23" s="698">
        <f t="shared" si="1"/>
        <v>0</v>
      </c>
      <c r="U23" s="697">
        <f>'表2.6 销售执行表（出售）'!Q71</f>
        <v>0</v>
      </c>
      <c r="V23" s="697">
        <f>'表2.6 销售执行表（出售）'!R71</f>
        <v>0</v>
      </c>
      <c r="W23" s="697">
        <f>'表2.6 销售执行表（出售）'!S71</f>
        <v>0</v>
      </c>
      <c r="X23" s="697">
        <f>'表2.6 销售执行表（出售）'!T71</f>
        <v>0</v>
      </c>
      <c r="Y23" s="697">
        <f>'表2.6 销售执行表（出售）'!U71</f>
        <v>0</v>
      </c>
      <c r="Z23" s="697">
        <f>'表2.6 销售执行表（出售）'!V71</f>
        <v>0</v>
      </c>
      <c r="AA23" s="697">
        <f>'表2.6 销售执行表（出售）'!W71</f>
        <v>0</v>
      </c>
      <c r="AB23" s="697">
        <f t="shared" ref="AB23:AB28" si="47">SUM(V23:AA23)</f>
        <v>0</v>
      </c>
      <c r="AC23" s="698">
        <f t="shared" si="3"/>
        <v>0</v>
      </c>
      <c r="AD23" s="730">
        <f t="shared" si="43"/>
        <v>0</v>
      </c>
      <c r="AE23" s="730">
        <f t="shared" si="44"/>
        <v>0</v>
      </c>
      <c r="AF23" s="725">
        <f t="shared" si="17"/>
        <v>0</v>
      </c>
      <c r="AG23" s="697">
        <f>'表2.6 销售执行表（出售）'!AC71</f>
        <v>0</v>
      </c>
      <c r="AH23" s="697">
        <f t="shared" si="45"/>
        <v>0</v>
      </c>
      <c r="AI23" s="699">
        <f t="shared" si="8"/>
        <v>0</v>
      </c>
    </row>
    <row r="24" spans="1:35" ht="17.25">
      <c r="A24" s="1101"/>
      <c r="B24" s="1101"/>
      <c r="C24" s="1099"/>
      <c r="D24" s="1099"/>
      <c r="E24" s="1104"/>
      <c r="F24" s="696" t="s">
        <v>327</v>
      </c>
      <c r="G24" s="1081"/>
      <c r="H24" s="697"/>
      <c r="I24" s="697"/>
      <c r="J24" s="697">
        <f>'表2.6 销售执行表（出售）'!F76</f>
        <v>0</v>
      </c>
      <c r="K24" s="697">
        <f>'表2.6 销售执行表（出售）'!G76</f>
        <v>0</v>
      </c>
      <c r="L24" s="697">
        <f>'表2.6 销售执行表（出售）'!H76</f>
        <v>0</v>
      </c>
      <c r="M24" s="697">
        <f>'表2.6 销售执行表（出售）'!I76</f>
        <v>0</v>
      </c>
      <c r="N24" s="697">
        <f>'表2.6 销售执行表（出售）'!J76</f>
        <v>0</v>
      </c>
      <c r="O24" s="697">
        <f>'表2.6 销售执行表（出售）'!K76</f>
        <v>0</v>
      </c>
      <c r="P24" s="697">
        <f>'表2.6 销售执行表（出售）'!L76</f>
        <v>0</v>
      </c>
      <c r="Q24" s="697">
        <f>'表2.6 销售执行表（出售）'!M76</f>
        <v>0</v>
      </c>
      <c r="R24" s="697">
        <f>'表2.6 销售执行表（出售）'!N76</f>
        <v>0</v>
      </c>
      <c r="S24" s="697">
        <f t="shared" si="46"/>
        <v>0</v>
      </c>
      <c r="T24" s="698">
        <f t="shared" si="1"/>
        <v>0</v>
      </c>
      <c r="U24" s="697">
        <f>'表2.6 销售执行表（出售）'!Q76</f>
        <v>0</v>
      </c>
      <c r="V24" s="697">
        <f>'表2.6 销售执行表（出售）'!R76</f>
        <v>0</v>
      </c>
      <c r="W24" s="697">
        <f>'表2.6 销售执行表（出售）'!S76</f>
        <v>0</v>
      </c>
      <c r="X24" s="697">
        <f>'表2.6 销售执行表（出售）'!T76</f>
        <v>0</v>
      </c>
      <c r="Y24" s="697">
        <f>'表2.6 销售执行表（出售）'!U76</f>
        <v>0</v>
      </c>
      <c r="Z24" s="697">
        <f>'表2.6 销售执行表（出售）'!V76</f>
        <v>0</v>
      </c>
      <c r="AA24" s="697">
        <f>'表2.6 销售执行表（出售）'!W76</f>
        <v>0</v>
      </c>
      <c r="AB24" s="697">
        <f t="shared" si="47"/>
        <v>0</v>
      </c>
      <c r="AC24" s="698">
        <f t="shared" si="3"/>
        <v>0</v>
      </c>
      <c r="AD24" s="730">
        <f t="shared" si="43"/>
        <v>0</v>
      </c>
      <c r="AE24" s="730">
        <f t="shared" si="44"/>
        <v>0</v>
      </c>
      <c r="AF24" s="725">
        <f t="shared" si="17"/>
        <v>0</v>
      </c>
      <c r="AG24" s="697">
        <f>'表2.6 销售执行表（出售）'!AC76</f>
        <v>0</v>
      </c>
      <c r="AH24" s="697">
        <f t="shared" si="45"/>
        <v>0</v>
      </c>
      <c r="AI24" s="699">
        <f t="shared" si="8"/>
        <v>0</v>
      </c>
    </row>
    <row r="25" spans="1:35" ht="17.25">
      <c r="A25" s="1102"/>
      <c r="B25" s="1102"/>
      <c r="C25" s="1099"/>
      <c r="D25" s="1099"/>
      <c r="E25" s="1104"/>
      <c r="F25" s="696" t="s">
        <v>328</v>
      </c>
      <c r="G25" s="1081"/>
      <c r="H25" s="697"/>
      <c r="I25" s="697"/>
      <c r="J25" s="697">
        <f>'表2.6 销售执行表（出售）'!F81</f>
        <v>0</v>
      </c>
      <c r="K25" s="697">
        <f>'表2.6 销售执行表（出售）'!G81</f>
        <v>0</v>
      </c>
      <c r="L25" s="697">
        <f>'表2.6 销售执行表（出售）'!H81</f>
        <v>0</v>
      </c>
      <c r="M25" s="697">
        <f>'表2.6 销售执行表（出售）'!I81</f>
        <v>0</v>
      </c>
      <c r="N25" s="697">
        <f>'表2.6 销售执行表（出售）'!J81</f>
        <v>0</v>
      </c>
      <c r="O25" s="697">
        <f>'表2.6 销售执行表（出售）'!K81</f>
        <v>0</v>
      </c>
      <c r="P25" s="697">
        <f>'表2.6 销售执行表（出售）'!L81</f>
        <v>0</v>
      </c>
      <c r="Q25" s="697">
        <f>'表2.6 销售执行表（出售）'!M81</f>
        <v>0</v>
      </c>
      <c r="R25" s="697">
        <f>'表2.6 销售执行表（出售）'!N81</f>
        <v>0</v>
      </c>
      <c r="S25" s="697">
        <f t="shared" si="46"/>
        <v>0</v>
      </c>
      <c r="T25" s="698">
        <f t="shared" si="1"/>
        <v>0</v>
      </c>
      <c r="U25" s="697">
        <f>'表2.6 销售执行表（出售）'!Q81</f>
        <v>0</v>
      </c>
      <c r="V25" s="697">
        <f>'表2.6 销售执行表（出售）'!R81</f>
        <v>0</v>
      </c>
      <c r="W25" s="697">
        <f>'表2.6 销售执行表（出售）'!S81</f>
        <v>0</v>
      </c>
      <c r="X25" s="697">
        <f>'表2.6 销售执行表（出售）'!T81</f>
        <v>0</v>
      </c>
      <c r="Y25" s="697">
        <f>'表2.6 销售执行表（出售）'!U81</f>
        <v>0</v>
      </c>
      <c r="Z25" s="697">
        <f>'表2.6 销售执行表（出售）'!V81</f>
        <v>0</v>
      </c>
      <c r="AA25" s="697">
        <f>'表2.6 销售执行表（出售）'!W81</f>
        <v>0</v>
      </c>
      <c r="AB25" s="697">
        <f t="shared" si="47"/>
        <v>0</v>
      </c>
      <c r="AC25" s="698">
        <f t="shared" si="3"/>
        <v>0</v>
      </c>
      <c r="AD25" s="730">
        <f t="shared" si="43"/>
        <v>0</v>
      </c>
      <c r="AE25" s="730">
        <f t="shared" si="44"/>
        <v>0</v>
      </c>
      <c r="AF25" s="725">
        <f t="shared" si="17"/>
        <v>0</v>
      </c>
      <c r="AG25" s="697">
        <f>'表2.6 销售执行表（出售）'!AC81</f>
        <v>0</v>
      </c>
      <c r="AH25" s="697">
        <f t="shared" si="45"/>
        <v>0</v>
      </c>
      <c r="AI25" s="699">
        <f t="shared" si="8"/>
        <v>0</v>
      </c>
    </row>
    <row r="26" spans="1:35" ht="17.25">
      <c r="A26" s="1101"/>
      <c r="B26" s="1101"/>
      <c r="C26" s="1099"/>
      <c r="D26" s="1099"/>
      <c r="E26" s="1104"/>
      <c r="F26" s="696" t="s">
        <v>329</v>
      </c>
      <c r="G26" s="1081"/>
      <c r="H26" s="697"/>
      <c r="I26" s="697"/>
      <c r="J26" s="697">
        <f>'表2.6 销售执行表（出售）'!F86</f>
        <v>0</v>
      </c>
      <c r="K26" s="697">
        <f>'表2.6 销售执行表（出售）'!G86</f>
        <v>0</v>
      </c>
      <c r="L26" s="697">
        <f>'表2.6 销售执行表（出售）'!H86</f>
        <v>0</v>
      </c>
      <c r="M26" s="697">
        <f>'表2.6 销售执行表（出售）'!I86</f>
        <v>0</v>
      </c>
      <c r="N26" s="697">
        <f>'表2.6 销售执行表（出售）'!J86</f>
        <v>0</v>
      </c>
      <c r="O26" s="697">
        <f>'表2.6 销售执行表（出售）'!K86</f>
        <v>0</v>
      </c>
      <c r="P26" s="697">
        <f>'表2.6 销售执行表（出售）'!L86</f>
        <v>0</v>
      </c>
      <c r="Q26" s="697">
        <f>'表2.6 销售执行表（出售）'!M86</f>
        <v>0</v>
      </c>
      <c r="R26" s="697">
        <f>'表2.6 销售执行表（出售）'!N86</f>
        <v>0</v>
      </c>
      <c r="S26" s="697">
        <f t="shared" si="46"/>
        <v>0</v>
      </c>
      <c r="T26" s="698">
        <f t="shared" si="1"/>
        <v>0</v>
      </c>
      <c r="U26" s="697">
        <f>'表2.6 销售执行表（出售）'!Q86</f>
        <v>0</v>
      </c>
      <c r="V26" s="697">
        <f>'表2.6 销售执行表（出售）'!R86</f>
        <v>0</v>
      </c>
      <c r="W26" s="697">
        <f>'表2.6 销售执行表（出售）'!S86</f>
        <v>0</v>
      </c>
      <c r="X26" s="697">
        <f>'表2.6 销售执行表（出售）'!T86</f>
        <v>0</v>
      </c>
      <c r="Y26" s="697">
        <f>'表2.6 销售执行表（出售）'!U86</f>
        <v>0</v>
      </c>
      <c r="Z26" s="697">
        <f>'表2.6 销售执行表（出售）'!V86</f>
        <v>0</v>
      </c>
      <c r="AA26" s="697">
        <f>'表2.6 销售执行表（出售）'!W86</f>
        <v>0</v>
      </c>
      <c r="AB26" s="697">
        <f t="shared" si="47"/>
        <v>0</v>
      </c>
      <c r="AC26" s="698">
        <f t="shared" si="3"/>
        <v>0</v>
      </c>
      <c r="AD26" s="730">
        <f t="shared" si="43"/>
        <v>0</v>
      </c>
      <c r="AE26" s="730">
        <f t="shared" si="44"/>
        <v>0</v>
      </c>
      <c r="AF26" s="725">
        <f t="shared" si="17"/>
        <v>0</v>
      </c>
      <c r="AG26" s="697">
        <f>'表2.6 销售执行表（出售）'!AC86</f>
        <v>0</v>
      </c>
      <c r="AH26" s="697">
        <f t="shared" si="45"/>
        <v>0</v>
      </c>
      <c r="AI26" s="699">
        <f t="shared" si="8"/>
        <v>0</v>
      </c>
    </row>
    <row r="27" spans="1:35" ht="17.25">
      <c r="A27" s="1101"/>
      <c r="B27" s="1101"/>
      <c r="C27" s="1099"/>
      <c r="D27" s="1099"/>
      <c r="E27" s="1104"/>
      <c r="F27" s="696" t="s">
        <v>330</v>
      </c>
      <c r="G27" s="1081"/>
      <c r="H27" s="697"/>
      <c r="I27" s="697"/>
      <c r="J27" s="697">
        <f>'表2.6 销售执行表（出售）'!F91</f>
        <v>0</v>
      </c>
      <c r="K27" s="697">
        <f>'表2.6 销售执行表（出售）'!G91</f>
        <v>0</v>
      </c>
      <c r="L27" s="697">
        <f>'表2.6 销售执行表（出售）'!H91</f>
        <v>0</v>
      </c>
      <c r="M27" s="697">
        <f>'表2.6 销售执行表（出售）'!I91</f>
        <v>0</v>
      </c>
      <c r="N27" s="697">
        <f>'表2.6 销售执行表（出售）'!J91</f>
        <v>0</v>
      </c>
      <c r="O27" s="697">
        <f>'表2.6 销售执行表（出售）'!K91</f>
        <v>0</v>
      </c>
      <c r="P27" s="697">
        <f>'表2.6 销售执行表（出售）'!L91</f>
        <v>0</v>
      </c>
      <c r="Q27" s="697">
        <f>'表2.6 销售执行表（出售）'!M91</f>
        <v>0</v>
      </c>
      <c r="R27" s="697">
        <f>'表2.6 销售执行表（出售）'!N91</f>
        <v>0</v>
      </c>
      <c r="S27" s="697">
        <f t="shared" si="46"/>
        <v>0</v>
      </c>
      <c r="T27" s="698">
        <f t="shared" si="1"/>
        <v>0</v>
      </c>
      <c r="U27" s="697">
        <f>'表2.6 销售执行表（出售）'!Q91</f>
        <v>0</v>
      </c>
      <c r="V27" s="697">
        <f>'表2.6 销售执行表（出售）'!R91</f>
        <v>0</v>
      </c>
      <c r="W27" s="697">
        <f>'表2.6 销售执行表（出售）'!S91</f>
        <v>0</v>
      </c>
      <c r="X27" s="697">
        <f>'表2.6 销售执行表（出售）'!T91</f>
        <v>0</v>
      </c>
      <c r="Y27" s="697">
        <f>'表2.6 销售执行表（出售）'!U91</f>
        <v>0</v>
      </c>
      <c r="Z27" s="697">
        <f>'表2.6 销售执行表（出售）'!V91</f>
        <v>0</v>
      </c>
      <c r="AA27" s="697">
        <f>'表2.6 销售执行表（出售）'!W91</f>
        <v>0</v>
      </c>
      <c r="AB27" s="697">
        <f t="shared" si="47"/>
        <v>0</v>
      </c>
      <c r="AC27" s="698">
        <f t="shared" si="3"/>
        <v>0</v>
      </c>
      <c r="AD27" s="730">
        <f t="shared" si="43"/>
        <v>0</v>
      </c>
      <c r="AE27" s="730">
        <f t="shared" si="44"/>
        <v>0</v>
      </c>
      <c r="AF27" s="725">
        <f t="shared" si="17"/>
        <v>0</v>
      </c>
      <c r="AG27" s="697">
        <f>'表2.6 销售执行表（出售）'!AC91</f>
        <v>0</v>
      </c>
      <c r="AH27" s="697">
        <f t="shared" si="45"/>
        <v>0</v>
      </c>
      <c r="AI27" s="699">
        <f t="shared" si="8"/>
        <v>0</v>
      </c>
    </row>
    <row r="28" spans="1:35" ht="17.25">
      <c r="A28" s="1102"/>
      <c r="B28" s="1102"/>
      <c r="C28" s="1099"/>
      <c r="D28" s="1099"/>
      <c r="E28" s="1104"/>
      <c r="F28" s="696" t="s">
        <v>331</v>
      </c>
      <c r="G28" s="1081"/>
      <c r="H28" s="697"/>
      <c r="I28" s="697"/>
      <c r="J28" s="697">
        <f>'表2.6 销售执行表（出售）'!F94</f>
        <v>0</v>
      </c>
      <c r="K28" s="697">
        <f>'表2.6 销售执行表（出售）'!G94</f>
        <v>0</v>
      </c>
      <c r="L28" s="697">
        <f>'表2.6 销售执行表（出售）'!H94</f>
        <v>0</v>
      </c>
      <c r="M28" s="697">
        <f>'表2.6 销售执行表（出售）'!I94</f>
        <v>0</v>
      </c>
      <c r="N28" s="697">
        <f>'表2.6 销售执行表（出售）'!J94</f>
        <v>0</v>
      </c>
      <c r="O28" s="697">
        <f>'表2.6 销售执行表（出售）'!K94</f>
        <v>0</v>
      </c>
      <c r="P28" s="697">
        <f>'表2.6 销售执行表（出售）'!L94</f>
        <v>0</v>
      </c>
      <c r="Q28" s="697">
        <f>'表2.6 销售执行表（出售）'!M94</f>
        <v>0</v>
      </c>
      <c r="R28" s="697">
        <f>'表2.6 销售执行表（出售）'!N94</f>
        <v>0</v>
      </c>
      <c r="S28" s="697">
        <f t="shared" si="46"/>
        <v>0</v>
      </c>
      <c r="T28" s="698">
        <f t="shared" si="1"/>
        <v>0</v>
      </c>
      <c r="U28" s="697">
        <f>'表2.6 销售执行表（出售）'!Q94</f>
        <v>0</v>
      </c>
      <c r="V28" s="697">
        <f>'表2.6 销售执行表（出售）'!R94</f>
        <v>0</v>
      </c>
      <c r="W28" s="697">
        <f>'表2.6 销售执行表（出售）'!S94</f>
        <v>0</v>
      </c>
      <c r="X28" s="697">
        <f>'表2.6 销售执行表（出售）'!T94</f>
        <v>0</v>
      </c>
      <c r="Y28" s="697">
        <f>'表2.6 销售执行表（出售）'!U94</f>
        <v>0</v>
      </c>
      <c r="Z28" s="697">
        <f>'表2.6 销售执行表（出售）'!V94</f>
        <v>0</v>
      </c>
      <c r="AA28" s="697">
        <f>'表2.6 销售执行表（出售）'!W94</f>
        <v>0</v>
      </c>
      <c r="AB28" s="697">
        <f t="shared" si="47"/>
        <v>0</v>
      </c>
      <c r="AC28" s="698">
        <f t="shared" si="3"/>
        <v>0</v>
      </c>
      <c r="AD28" s="730">
        <f t="shared" si="43"/>
        <v>0</v>
      </c>
      <c r="AE28" s="730">
        <f t="shared" si="44"/>
        <v>0</v>
      </c>
      <c r="AF28" s="725">
        <f t="shared" si="17"/>
        <v>0</v>
      </c>
      <c r="AG28" s="697">
        <f>'表2.6 销售执行表（出售）'!AC94</f>
        <v>0</v>
      </c>
      <c r="AH28" s="697">
        <f t="shared" si="45"/>
        <v>0</v>
      </c>
      <c r="AI28" s="699">
        <f t="shared" si="8"/>
        <v>0</v>
      </c>
    </row>
    <row r="29" spans="1:35" ht="17.25">
      <c r="A29" s="1101"/>
      <c r="B29" s="1101"/>
      <c r="C29" s="1099"/>
      <c r="D29" s="1099"/>
      <c r="E29" s="1105"/>
      <c r="F29" s="696" t="s">
        <v>333</v>
      </c>
      <c r="G29" s="1082"/>
      <c r="H29" s="700">
        <f t="shared" ref="H29:I29" si="48">SUM(H22:H28)</f>
        <v>0</v>
      </c>
      <c r="I29" s="700">
        <f t="shared" si="48"/>
        <v>0</v>
      </c>
      <c r="J29" s="700">
        <f>SUM(J22:J28)</f>
        <v>0</v>
      </c>
      <c r="K29" s="700">
        <f>SUM(K22:K28)</f>
        <v>0</v>
      </c>
      <c r="L29" s="700">
        <f t="shared" ref="L29:AH29" si="49">SUM(L22:L28)</f>
        <v>0</v>
      </c>
      <c r="M29" s="700">
        <f t="shared" si="49"/>
        <v>0</v>
      </c>
      <c r="N29" s="700">
        <f t="shared" si="49"/>
        <v>0</v>
      </c>
      <c r="O29" s="700">
        <f t="shared" si="49"/>
        <v>0</v>
      </c>
      <c r="P29" s="700">
        <f t="shared" si="49"/>
        <v>0</v>
      </c>
      <c r="Q29" s="700">
        <f t="shared" si="49"/>
        <v>0</v>
      </c>
      <c r="R29" s="700">
        <f t="shared" si="49"/>
        <v>0</v>
      </c>
      <c r="S29" s="700">
        <f t="shared" si="49"/>
        <v>0</v>
      </c>
      <c r="T29" s="701">
        <f t="shared" si="1"/>
        <v>0</v>
      </c>
      <c r="U29" s="700">
        <f t="shared" ref="U29:AE29" si="50">SUM(U22:U28)</f>
        <v>0</v>
      </c>
      <c r="V29" s="700">
        <f t="shared" si="50"/>
        <v>0</v>
      </c>
      <c r="W29" s="700">
        <f t="shared" si="50"/>
        <v>0</v>
      </c>
      <c r="X29" s="700">
        <f t="shared" si="50"/>
        <v>0</v>
      </c>
      <c r="Y29" s="700">
        <f t="shared" si="50"/>
        <v>0</v>
      </c>
      <c r="Z29" s="700">
        <f t="shared" si="50"/>
        <v>0</v>
      </c>
      <c r="AA29" s="700">
        <f t="shared" si="50"/>
        <v>0</v>
      </c>
      <c r="AB29" s="700">
        <f t="shared" si="50"/>
        <v>0</v>
      </c>
      <c r="AC29" s="701">
        <f t="shared" si="3"/>
        <v>0</v>
      </c>
      <c r="AD29" s="700">
        <f t="shared" si="50"/>
        <v>0</v>
      </c>
      <c r="AE29" s="700">
        <f t="shared" si="50"/>
        <v>0</v>
      </c>
      <c r="AF29" s="726">
        <f t="shared" si="17"/>
        <v>0</v>
      </c>
      <c r="AG29" s="700">
        <f t="shared" si="49"/>
        <v>0</v>
      </c>
      <c r="AH29" s="700">
        <f t="shared" si="49"/>
        <v>0</v>
      </c>
      <c r="AI29" s="702">
        <f t="shared" si="8"/>
        <v>0</v>
      </c>
    </row>
    <row r="30" spans="1:35" ht="17.25">
      <c r="A30" s="1101"/>
      <c r="B30" s="1101"/>
      <c r="C30" s="1099"/>
      <c r="D30" s="1099"/>
      <c r="E30" s="1106" t="s">
        <v>334</v>
      </c>
      <c r="F30" s="706" t="s">
        <v>17</v>
      </c>
      <c r="G30" s="1095" t="s">
        <v>620</v>
      </c>
      <c r="H30" s="697"/>
      <c r="I30" s="697"/>
      <c r="J30" s="697">
        <f>'2.5 利润执行表（出售）'!E5</f>
        <v>0</v>
      </c>
      <c r="K30" s="697">
        <f>'2.5 利润执行表（出售）'!F5</f>
        <v>0</v>
      </c>
      <c r="L30" s="697">
        <f>'2.5 利润执行表（出售）'!G5</f>
        <v>0</v>
      </c>
      <c r="M30" s="697">
        <f>'2.5 利润执行表（出售）'!H5</f>
        <v>0</v>
      </c>
      <c r="N30" s="697">
        <f>'2.5 利润执行表（出售）'!I5</f>
        <v>0</v>
      </c>
      <c r="O30" s="697">
        <f>'2.5 利润执行表（出售）'!J5</f>
        <v>0</v>
      </c>
      <c r="P30" s="697">
        <f>'2.5 利润执行表（出售）'!K5</f>
        <v>0</v>
      </c>
      <c r="Q30" s="697">
        <f>'2.5 利润执行表（出售）'!L5</f>
        <v>0</v>
      </c>
      <c r="R30" s="697">
        <f>'2.5 利润执行表（出售）'!M5</f>
        <v>0</v>
      </c>
      <c r="S30" s="697">
        <f>SUM(M30:R30)</f>
        <v>0</v>
      </c>
      <c r="T30" s="698">
        <f t="shared" si="1"/>
        <v>0</v>
      </c>
      <c r="U30" s="697">
        <f>'2.5 利润执行表（出售）'!P5</f>
        <v>0</v>
      </c>
      <c r="V30" s="697">
        <f>'2.5 利润执行表（出售）'!Q5</f>
        <v>0</v>
      </c>
      <c r="W30" s="697">
        <f>'2.5 利润执行表（出售）'!R5</f>
        <v>0</v>
      </c>
      <c r="X30" s="697">
        <f>'2.5 利润执行表（出售）'!S5</f>
        <v>0</v>
      </c>
      <c r="Y30" s="697">
        <f>'2.5 利润执行表（出售）'!T5</f>
        <v>0</v>
      </c>
      <c r="Z30" s="697">
        <f>'2.5 利润执行表（出售）'!U5</f>
        <v>0</v>
      </c>
      <c r="AA30" s="697">
        <f>'2.5 利润执行表（出售）'!V5</f>
        <v>0</v>
      </c>
      <c r="AB30" s="697">
        <f>SUM(V30:AA30)</f>
        <v>0</v>
      </c>
      <c r="AC30" s="698">
        <f t="shared" si="3"/>
        <v>0</v>
      </c>
      <c r="AD30" s="730">
        <f t="shared" ref="AD30:AD35" si="51">L30+U30</f>
        <v>0</v>
      </c>
      <c r="AE30" s="730">
        <f t="shared" ref="AE30:AE35" si="52">S30+AB30</f>
        <v>0</v>
      </c>
      <c r="AF30" s="725">
        <f t="shared" si="17"/>
        <v>0</v>
      </c>
      <c r="AG30" s="697">
        <f>'2.5 利润执行表（出售）'!AB5</f>
        <v>0</v>
      </c>
      <c r="AH30" s="697">
        <f t="shared" ref="AH30:AH35" si="53">K30+AE30</f>
        <v>0</v>
      </c>
      <c r="AI30" s="699">
        <f t="shared" si="8"/>
        <v>0</v>
      </c>
    </row>
    <row r="31" spans="1:35" ht="17.25">
      <c r="A31" s="1102"/>
      <c r="B31" s="1102"/>
      <c r="C31" s="1099"/>
      <c r="D31" s="1099"/>
      <c r="E31" s="1107"/>
      <c r="F31" s="706" t="s">
        <v>335</v>
      </c>
      <c r="G31" s="1096"/>
      <c r="H31" s="697"/>
      <c r="I31" s="697"/>
      <c r="J31" s="697">
        <f>'2.5 利润执行表（出售）'!E37</f>
        <v>0</v>
      </c>
      <c r="K31" s="697">
        <f>'2.5 利润执行表（出售）'!F37</f>
        <v>0</v>
      </c>
      <c r="L31" s="697">
        <f>'2.5 利润执行表（出售）'!G37</f>
        <v>0</v>
      </c>
      <c r="M31" s="697">
        <f>'2.5 利润执行表（出售）'!H37</f>
        <v>0</v>
      </c>
      <c r="N31" s="697">
        <f>'2.5 利润执行表（出售）'!I37</f>
        <v>0</v>
      </c>
      <c r="O31" s="697">
        <f>'2.5 利润执行表（出售）'!J37</f>
        <v>0</v>
      </c>
      <c r="P31" s="697">
        <f>'2.5 利润执行表（出售）'!K37</f>
        <v>0</v>
      </c>
      <c r="Q31" s="697">
        <f>'2.5 利润执行表（出售）'!L37</f>
        <v>0</v>
      </c>
      <c r="R31" s="697">
        <f>'2.5 利润执行表（出售）'!M37</f>
        <v>0</v>
      </c>
      <c r="S31" s="697">
        <f t="shared" ref="S31:S35" si="54">SUM(M31:R31)</f>
        <v>0</v>
      </c>
      <c r="T31" s="698">
        <f t="shared" si="1"/>
        <v>0</v>
      </c>
      <c r="U31" s="697">
        <f>'2.5 利润执行表（出售）'!P37</f>
        <v>0</v>
      </c>
      <c r="V31" s="697">
        <f>'2.5 利润执行表（出售）'!Q37</f>
        <v>0</v>
      </c>
      <c r="W31" s="697">
        <f>'2.5 利润执行表（出售）'!R37</f>
        <v>0</v>
      </c>
      <c r="X31" s="697">
        <f>'2.5 利润执行表（出售）'!S37</f>
        <v>0</v>
      </c>
      <c r="Y31" s="697">
        <f>'2.5 利润执行表（出售）'!T37</f>
        <v>0</v>
      </c>
      <c r="Z31" s="697">
        <f>'2.5 利润执行表（出售）'!U37</f>
        <v>0</v>
      </c>
      <c r="AA31" s="697">
        <f>'2.5 利润执行表（出售）'!V37</f>
        <v>0</v>
      </c>
      <c r="AB31" s="697">
        <f t="shared" ref="AB31:AB35" si="55">SUM(V31:AA31)</f>
        <v>0</v>
      </c>
      <c r="AC31" s="698">
        <f t="shared" si="3"/>
        <v>0</v>
      </c>
      <c r="AD31" s="730">
        <f t="shared" si="51"/>
        <v>0</v>
      </c>
      <c r="AE31" s="730">
        <f t="shared" si="52"/>
        <v>0</v>
      </c>
      <c r="AF31" s="725">
        <f t="shared" si="17"/>
        <v>0</v>
      </c>
      <c r="AG31" s="697">
        <f>'2.5 利润执行表（出售）'!AB37</f>
        <v>0</v>
      </c>
      <c r="AH31" s="697">
        <f t="shared" si="53"/>
        <v>0</v>
      </c>
      <c r="AI31" s="699">
        <f t="shared" si="8"/>
        <v>0</v>
      </c>
    </row>
    <row r="32" spans="1:35" ht="51.75">
      <c r="A32" s="1102"/>
      <c r="B32" s="1102"/>
      <c r="C32" s="1099"/>
      <c r="D32" s="1099"/>
      <c r="E32" s="1107"/>
      <c r="F32" s="707" t="s">
        <v>336</v>
      </c>
      <c r="G32" s="1096"/>
      <c r="H32" s="697"/>
      <c r="I32" s="697"/>
      <c r="J32" s="697">
        <f>'2.5 利润执行表（出售）'!E46</f>
        <v>0</v>
      </c>
      <c r="K32" s="697">
        <f>'2.5 利润执行表（出售）'!F46</f>
        <v>0</v>
      </c>
      <c r="L32" s="697">
        <f>'2.5 利润执行表（出售）'!G46</f>
        <v>0</v>
      </c>
      <c r="M32" s="697">
        <f>'2.5 利润执行表（出售）'!H46</f>
        <v>0</v>
      </c>
      <c r="N32" s="697">
        <f>'2.5 利润执行表（出售）'!I46</f>
        <v>0</v>
      </c>
      <c r="O32" s="697">
        <f>'2.5 利润执行表（出售）'!J46</f>
        <v>0</v>
      </c>
      <c r="P32" s="697">
        <f>'2.5 利润执行表（出售）'!K46</f>
        <v>0</v>
      </c>
      <c r="Q32" s="697">
        <f>'2.5 利润执行表（出售）'!L46</f>
        <v>0</v>
      </c>
      <c r="R32" s="697">
        <f>'2.5 利润执行表（出售）'!M46</f>
        <v>0</v>
      </c>
      <c r="S32" s="697">
        <f t="shared" si="54"/>
        <v>0</v>
      </c>
      <c r="T32" s="698">
        <f t="shared" si="1"/>
        <v>0</v>
      </c>
      <c r="U32" s="697">
        <f>'2.5 利润执行表（出售）'!P46</f>
        <v>0</v>
      </c>
      <c r="V32" s="697">
        <f>'2.5 利润执行表（出售）'!Q46</f>
        <v>0</v>
      </c>
      <c r="W32" s="697">
        <f>'2.5 利润执行表（出售）'!R46</f>
        <v>0</v>
      </c>
      <c r="X32" s="697">
        <f>'2.5 利润执行表（出售）'!S46</f>
        <v>0</v>
      </c>
      <c r="Y32" s="697">
        <f>'2.5 利润执行表（出售）'!T46</f>
        <v>0</v>
      </c>
      <c r="Z32" s="697">
        <f>'2.5 利润执行表（出售）'!U46</f>
        <v>0</v>
      </c>
      <c r="AA32" s="697">
        <f>'2.5 利润执行表（出售）'!V46</f>
        <v>0</v>
      </c>
      <c r="AB32" s="697">
        <f t="shared" si="55"/>
        <v>0</v>
      </c>
      <c r="AC32" s="698">
        <f t="shared" si="3"/>
        <v>0</v>
      </c>
      <c r="AD32" s="730">
        <f t="shared" si="51"/>
        <v>0</v>
      </c>
      <c r="AE32" s="730">
        <f t="shared" si="52"/>
        <v>0</v>
      </c>
      <c r="AF32" s="725">
        <f t="shared" si="17"/>
        <v>0</v>
      </c>
      <c r="AG32" s="697">
        <f>'2.5 利润执行表（出售）'!AB46</f>
        <v>0</v>
      </c>
      <c r="AH32" s="697">
        <f t="shared" si="53"/>
        <v>0</v>
      </c>
      <c r="AI32" s="699">
        <f t="shared" si="8"/>
        <v>0</v>
      </c>
    </row>
    <row r="33" spans="1:35" ht="17.25">
      <c r="A33" s="1102"/>
      <c r="B33" s="1102"/>
      <c r="C33" s="1099"/>
      <c r="D33" s="1099"/>
      <c r="E33" s="1107"/>
      <c r="F33" s="706" t="s">
        <v>337</v>
      </c>
      <c r="G33" s="1096"/>
      <c r="H33" s="697"/>
      <c r="I33" s="697"/>
      <c r="J33" s="697">
        <f>'2.5 利润执行表（出售）'!E47</f>
        <v>0</v>
      </c>
      <c r="K33" s="697">
        <f>'2.5 利润执行表（出售）'!F47</f>
        <v>0</v>
      </c>
      <c r="L33" s="697">
        <f>'2.5 利润执行表（出售）'!G47</f>
        <v>0</v>
      </c>
      <c r="M33" s="697">
        <f>'2.5 利润执行表（出售）'!H47</f>
        <v>0</v>
      </c>
      <c r="N33" s="697">
        <f>'2.5 利润执行表（出售）'!I47</f>
        <v>0</v>
      </c>
      <c r="O33" s="697">
        <f>'2.5 利润执行表（出售）'!J47</f>
        <v>0</v>
      </c>
      <c r="P33" s="697">
        <f>'2.5 利润执行表（出售）'!K47</f>
        <v>0</v>
      </c>
      <c r="Q33" s="697">
        <f>'2.5 利润执行表（出售）'!L47</f>
        <v>0</v>
      </c>
      <c r="R33" s="697">
        <f>'2.5 利润执行表（出售）'!M47</f>
        <v>0</v>
      </c>
      <c r="S33" s="697">
        <f t="shared" si="54"/>
        <v>0</v>
      </c>
      <c r="T33" s="698">
        <f t="shared" si="1"/>
        <v>0</v>
      </c>
      <c r="U33" s="697">
        <f>'2.5 利润执行表（出售）'!P47</f>
        <v>0</v>
      </c>
      <c r="V33" s="697">
        <f>'2.5 利润执行表（出售）'!Q47</f>
        <v>0</v>
      </c>
      <c r="W33" s="697">
        <f>'2.5 利润执行表（出售）'!R47</f>
        <v>0</v>
      </c>
      <c r="X33" s="697">
        <f>'2.5 利润执行表（出售）'!S47</f>
        <v>0</v>
      </c>
      <c r="Y33" s="697">
        <f>'2.5 利润执行表（出售）'!T47</f>
        <v>0</v>
      </c>
      <c r="Z33" s="697">
        <f>'2.5 利润执行表（出售）'!U47</f>
        <v>0</v>
      </c>
      <c r="AA33" s="697">
        <f>'2.5 利润执行表（出售）'!V47</f>
        <v>0</v>
      </c>
      <c r="AB33" s="697">
        <f t="shared" si="55"/>
        <v>0</v>
      </c>
      <c r="AC33" s="698">
        <f t="shared" si="3"/>
        <v>0</v>
      </c>
      <c r="AD33" s="730">
        <f t="shared" si="51"/>
        <v>0</v>
      </c>
      <c r="AE33" s="730">
        <f t="shared" si="52"/>
        <v>0</v>
      </c>
      <c r="AF33" s="725">
        <f t="shared" si="17"/>
        <v>0</v>
      </c>
      <c r="AG33" s="697">
        <f>'2.5 利润执行表（出售）'!AB47</f>
        <v>0</v>
      </c>
      <c r="AH33" s="697">
        <f t="shared" si="53"/>
        <v>0</v>
      </c>
      <c r="AI33" s="699">
        <f t="shared" si="8"/>
        <v>0</v>
      </c>
    </row>
    <row r="34" spans="1:35" ht="17.25">
      <c r="A34" s="1102"/>
      <c r="B34" s="1102"/>
      <c r="C34" s="1099"/>
      <c r="D34" s="1099"/>
      <c r="E34" s="1107"/>
      <c r="F34" s="706" t="s">
        <v>338</v>
      </c>
      <c r="G34" s="1096"/>
      <c r="H34" s="697"/>
      <c r="I34" s="697"/>
      <c r="J34" s="697">
        <f>'2.5 利润执行表（出售）'!E49</f>
        <v>0</v>
      </c>
      <c r="K34" s="697">
        <f>'2.5 利润执行表（出售）'!F49</f>
        <v>0</v>
      </c>
      <c r="L34" s="697">
        <f>'2.5 利润执行表（出售）'!G49</f>
        <v>0</v>
      </c>
      <c r="M34" s="697">
        <f>'2.5 利润执行表（出售）'!H49</f>
        <v>0</v>
      </c>
      <c r="N34" s="697">
        <f>'2.5 利润执行表（出售）'!I49</f>
        <v>0</v>
      </c>
      <c r="O34" s="697">
        <f>'2.5 利润执行表（出售）'!J49</f>
        <v>0</v>
      </c>
      <c r="P34" s="697">
        <f>'2.5 利润执行表（出售）'!K49</f>
        <v>0</v>
      </c>
      <c r="Q34" s="697">
        <f>'2.5 利润执行表（出售）'!L49</f>
        <v>0</v>
      </c>
      <c r="R34" s="697">
        <f>'2.5 利润执行表（出售）'!M49</f>
        <v>0</v>
      </c>
      <c r="S34" s="697">
        <f t="shared" si="54"/>
        <v>0</v>
      </c>
      <c r="T34" s="698">
        <f t="shared" si="1"/>
        <v>0</v>
      </c>
      <c r="U34" s="697">
        <f>'2.5 利润执行表（出售）'!P49</f>
        <v>0</v>
      </c>
      <c r="V34" s="697">
        <f>'2.5 利润执行表（出售）'!Q49</f>
        <v>0</v>
      </c>
      <c r="W34" s="697">
        <f>'2.5 利润执行表（出售）'!R49</f>
        <v>0</v>
      </c>
      <c r="X34" s="697">
        <f>'2.5 利润执行表（出售）'!S49</f>
        <v>0</v>
      </c>
      <c r="Y34" s="697">
        <f>'2.5 利润执行表（出售）'!T49</f>
        <v>0</v>
      </c>
      <c r="Z34" s="697">
        <f>'2.5 利润执行表（出售）'!U49</f>
        <v>0</v>
      </c>
      <c r="AA34" s="697">
        <f>'2.5 利润执行表（出售）'!V49</f>
        <v>0</v>
      </c>
      <c r="AB34" s="697">
        <f t="shared" si="55"/>
        <v>0</v>
      </c>
      <c r="AC34" s="698">
        <f t="shared" si="3"/>
        <v>0</v>
      </c>
      <c r="AD34" s="730">
        <f t="shared" si="51"/>
        <v>0</v>
      </c>
      <c r="AE34" s="730">
        <f t="shared" si="52"/>
        <v>0</v>
      </c>
      <c r="AF34" s="725">
        <f t="shared" si="17"/>
        <v>0</v>
      </c>
      <c r="AG34" s="697">
        <f>'2.5 利润执行表（出售）'!AB49</f>
        <v>0</v>
      </c>
      <c r="AH34" s="697">
        <f t="shared" si="53"/>
        <v>0</v>
      </c>
      <c r="AI34" s="699">
        <f t="shared" si="8"/>
        <v>0</v>
      </c>
    </row>
    <row r="35" spans="1:35" ht="17.25">
      <c r="A35" s="1102"/>
      <c r="B35" s="1102"/>
      <c r="C35" s="1099"/>
      <c r="D35" s="1099"/>
      <c r="E35" s="1107"/>
      <c r="F35" s="706" t="s">
        <v>339</v>
      </c>
      <c r="G35" s="1096"/>
      <c r="H35" s="697"/>
      <c r="I35" s="697"/>
      <c r="J35" s="697">
        <f>'2.5 利润执行表（出售）'!E50</f>
        <v>0</v>
      </c>
      <c r="K35" s="697">
        <f>'2.5 利润执行表（出售）'!F50</f>
        <v>0</v>
      </c>
      <c r="L35" s="697">
        <f>'2.5 利润执行表（出售）'!G50</f>
        <v>0</v>
      </c>
      <c r="M35" s="697">
        <f>'2.5 利润执行表（出售）'!H50</f>
        <v>0</v>
      </c>
      <c r="N35" s="697">
        <f>'2.5 利润执行表（出售）'!I50</f>
        <v>0</v>
      </c>
      <c r="O35" s="697">
        <f>'2.5 利润执行表（出售）'!J50</f>
        <v>0</v>
      </c>
      <c r="P35" s="697">
        <f>'2.5 利润执行表（出售）'!K50</f>
        <v>0</v>
      </c>
      <c r="Q35" s="697">
        <f>'2.5 利润执行表（出售）'!L50</f>
        <v>0</v>
      </c>
      <c r="R35" s="697">
        <f>'2.5 利润执行表（出售）'!M50</f>
        <v>0</v>
      </c>
      <c r="S35" s="697">
        <f t="shared" si="54"/>
        <v>0</v>
      </c>
      <c r="T35" s="698">
        <f t="shared" si="1"/>
        <v>0</v>
      </c>
      <c r="U35" s="697">
        <f>'2.5 利润执行表（出售）'!P50</f>
        <v>0</v>
      </c>
      <c r="V35" s="697">
        <f>'2.5 利润执行表（出售）'!Q50</f>
        <v>0</v>
      </c>
      <c r="W35" s="697">
        <f>'2.5 利润执行表（出售）'!R50</f>
        <v>0</v>
      </c>
      <c r="X35" s="697">
        <f>'2.5 利润执行表（出售）'!S50</f>
        <v>0</v>
      </c>
      <c r="Y35" s="697">
        <f>'2.5 利润执行表（出售）'!T50</f>
        <v>0</v>
      </c>
      <c r="Z35" s="697">
        <f>'2.5 利润执行表（出售）'!U50</f>
        <v>0</v>
      </c>
      <c r="AA35" s="697">
        <f>'2.5 利润执行表（出售）'!V50</f>
        <v>0</v>
      </c>
      <c r="AB35" s="697">
        <f t="shared" si="55"/>
        <v>0</v>
      </c>
      <c r="AC35" s="698">
        <f t="shared" si="3"/>
        <v>0</v>
      </c>
      <c r="AD35" s="730">
        <f t="shared" si="51"/>
        <v>0</v>
      </c>
      <c r="AE35" s="730">
        <f t="shared" si="52"/>
        <v>0</v>
      </c>
      <c r="AF35" s="725">
        <f t="shared" si="17"/>
        <v>0</v>
      </c>
      <c r="AG35" s="697">
        <f>'2.5 利润执行表（出售）'!AB50</f>
        <v>0</v>
      </c>
      <c r="AH35" s="697">
        <f t="shared" si="53"/>
        <v>0</v>
      </c>
      <c r="AI35" s="699">
        <f t="shared" si="8"/>
        <v>0</v>
      </c>
    </row>
    <row r="36" spans="1:35" ht="17.25">
      <c r="A36" s="1101"/>
      <c r="B36" s="1101"/>
      <c r="C36" s="1099"/>
      <c r="D36" s="1099"/>
      <c r="E36" s="1106"/>
      <c r="F36" s="708" t="s">
        <v>340</v>
      </c>
      <c r="G36" s="1096"/>
      <c r="H36" s="709">
        <f t="shared" ref="H36:I36" si="56">SUM(H31:H35)</f>
        <v>0</v>
      </c>
      <c r="I36" s="709">
        <f t="shared" si="56"/>
        <v>0</v>
      </c>
      <c r="J36" s="709">
        <f>SUM(J31:J35)</f>
        <v>0</v>
      </c>
      <c r="K36" s="709">
        <f>SUM(K31:K35)</f>
        <v>0</v>
      </c>
      <c r="L36" s="709">
        <f t="shared" ref="L36:AH36" si="57">SUM(L31:L35)</f>
        <v>0</v>
      </c>
      <c r="M36" s="709">
        <f t="shared" si="57"/>
        <v>0</v>
      </c>
      <c r="N36" s="709">
        <f t="shared" si="57"/>
        <v>0</v>
      </c>
      <c r="O36" s="709">
        <f t="shared" si="57"/>
        <v>0</v>
      </c>
      <c r="P36" s="709">
        <f t="shared" si="57"/>
        <v>0</v>
      </c>
      <c r="Q36" s="709">
        <f t="shared" si="57"/>
        <v>0</v>
      </c>
      <c r="R36" s="709">
        <f t="shared" si="57"/>
        <v>0</v>
      </c>
      <c r="S36" s="709">
        <f t="shared" si="57"/>
        <v>0</v>
      </c>
      <c r="T36" s="710">
        <f t="shared" si="1"/>
        <v>0</v>
      </c>
      <c r="U36" s="709">
        <f t="shared" ref="U36:AE36" si="58">SUM(U31:U35)</f>
        <v>0</v>
      </c>
      <c r="V36" s="709">
        <f t="shared" si="58"/>
        <v>0</v>
      </c>
      <c r="W36" s="709">
        <f t="shared" si="58"/>
        <v>0</v>
      </c>
      <c r="X36" s="709">
        <f t="shared" si="58"/>
        <v>0</v>
      </c>
      <c r="Y36" s="709">
        <f t="shared" si="58"/>
        <v>0</v>
      </c>
      <c r="Z36" s="709">
        <f t="shared" si="58"/>
        <v>0</v>
      </c>
      <c r="AA36" s="709">
        <f t="shared" si="58"/>
        <v>0</v>
      </c>
      <c r="AB36" s="709">
        <f t="shared" si="58"/>
        <v>0</v>
      </c>
      <c r="AC36" s="710">
        <f t="shared" si="3"/>
        <v>0</v>
      </c>
      <c r="AD36" s="709">
        <f t="shared" si="58"/>
        <v>0</v>
      </c>
      <c r="AE36" s="709">
        <f t="shared" si="58"/>
        <v>0</v>
      </c>
      <c r="AF36" s="728">
        <f t="shared" si="17"/>
        <v>0</v>
      </c>
      <c r="AG36" s="709">
        <f t="shared" si="57"/>
        <v>0</v>
      </c>
      <c r="AH36" s="709">
        <f t="shared" si="57"/>
        <v>0</v>
      </c>
      <c r="AI36" s="711">
        <f t="shared" si="8"/>
        <v>0</v>
      </c>
    </row>
    <row r="37" spans="1:35" ht="17.25">
      <c r="A37" s="1101"/>
      <c r="B37" s="1101"/>
      <c r="C37" s="1099"/>
      <c r="D37" s="1099"/>
      <c r="E37" s="1106"/>
      <c r="F37" s="706" t="s">
        <v>341</v>
      </c>
      <c r="G37" s="1096"/>
      <c r="H37" s="700">
        <f t="shared" ref="H37:I37" si="59">H30-H36</f>
        <v>0</v>
      </c>
      <c r="I37" s="700">
        <f t="shared" si="59"/>
        <v>0</v>
      </c>
      <c r="J37" s="700">
        <f>J30-J36</f>
        <v>0</v>
      </c>
      <c r="K37" s="700">
        <f>K30-K36</f>
        <v>0</v>
      </c>
      <c r="L37" s="700">
        <f t="shared" ref="L37:S37" si="60">L30-L36</f>
        <v>0</v>
      </c>
      <c r="M37" s="700">
        <f t="shared" si="60"/>
        <v>0</v>
      </c>
      <c r="N37" s="700">
        <f t="shared" si="60"/>
        <v>0</v>
      </c>
      <c r="O37" s="700">
        <f t="shared" si="60"/>
        <v>0</v>
      </c>
      <c r="P37" s="700">
        <f t="shared" si="60"/>
        <v>0</v>
      </c>
      <c r="Q37" s="700">
        <f t="shared" si="60"/>
        <v>0</v>
      </c>
      <c r="R37" s="700">
        <f t="shared" si="60"/>
        <v>0</v>
      </c>
      <c r="S37" s="700">
        <f t="shared" si="60"/>
        <v>0</v>
      </c>
      <c r="T37" s="701">
        <f t="shared" si="1"/>
        <v>0</v>
      </c>
      <c r="U37" s="700">
        <f t="shared" ref="U37:AE37" si="61">U30-U36</f>
        <v>0</v>
      </c>
      <c r="V37" s="700">
        <f t="shared" si="61"/>
        <v>0</v>
      </c>
      <c r="W37" s="700">
        <f t="shared" si="61"/>
        <v>0</v>
      </c>
      <c r="X37" s="700">
        <f t="shared" si="61"/>
        <v>0</v>
      </c>
      <c r="Y37" s="700">
        <f t="shared" si="61"/>
        <v>0</v>
      </c>
      <c r="Z37" s="700">
        <f t="shared" si="61"/>
        <v>0</v>
      </c>
      <c r="AA37" s="700">
        <f t="shared" si="61"/>
        <v>0</v>
      </c>
      <c r="AB37" s="700">
        <f t="shared" si="61"/>
        <v>0</v>
      </c>
      <c r="AC37" s="701">
        <f t="shared" si="3"/>
        <v>0</v>
      </c>
      <c r="AD37" s="700">
        <f t="shared" si="61"/>
        <v>0</v>
      </c>
      <c r="AE37" s="700">
        <f t="shared" si="61"/>
        <v>0</v>
      </c>
      <c r="AF37" s="726">
        <f t="shared" si="17"/>
        <v>0</v>
      </c>
      <c r="AG37" s="700">
        <f t="shared" ref="AG37:AH37" si="62">AG30-AG36</f>
        <v>0</v>
      </c>
      <c r="AH37" s="700">
        <f t="shared" si="62"/>
        <v>0</v>
      </c>
      <c r="AI37" s="702">
        <f t="shared" si="8"/>
        <v>0</v>
      </c>
    </row>
    <row r="38" spans="1:35" ht="17.25">
      <c r="A38" s="1101"/>
      <c r="B38" s="1101"/>
      <c r="C38" s="1099"/>
      <c r="D38" s="1099"/>
      <c r="E38" s="1106"/>
      <c r="F38" s="706" t="s">
        <v>342</v>
      </c>
      <c r="G38" s="1096"/>
      <c r="H38" s="712">
        <f t="shared" ref="H38:J38" si="63">IFERROR(H37/H30,0)</f>
        <v>0</v>
      </c>
      <c r="I38" s="712">
        <f t="shared" si="63"/>
        <v>0</v>
      </c>
      <c r="J38" s="712">
        <f t="shared" si="63"/>
        <v>0</v>
      </c>
      <c r="K38" s="712">
        <f t="shared" ref="K38:AH38" si="64">IFERROR(K37/K30,0)</f>
        <v>0</v>
      </c>
      <c r="L38" s="712">
        <f t="shared" si="64"/>
        <v>0</v>
      </c>
      <c r="M38" s="712">
        <f t="shared" si="64"/>
        <v>0</v>
      </c>
      <c r="N38" s="712">
        <f t="shared" si="64"/>
        <v>0</v>
      </c>
      <c r="O38" s="712">
        <f t="shared" si="64"/>
        <v>0</v>
      </c>
      <c r="P38" s="712">
        <f t="shared" si="64"/>
        <v>0</v>
      </c>
      <c r="Q38" s="712">
        <f t="shared" si="64"/>
        <v>0</v>
      </c>
      <c r="R38" s="712">
        <f t="shared" si="64"/>
        <v>0</v>
      </c>
      <c r="S38" s="712">
        <f t="shared" si="64"/>
        <v>0</v>
      </c>
      <c r="T38" s="701">
        <f>S38-L38</f>
        <v>0</v>
      </c>
      <c r="U38" s="712">
        <f t="shared" ref="U38:AE38" si="65">IFERROR(U37/U30,0)</f>
        <v>0</v>
      </c>
      <c r="V38" s="712">
        <f t="shared" si="65"/>
        <v>0</v>
      </c>
      <c r="W38" s="712">
        <f t="shared" si="65"/>
        <v>0</v>
      </c>
      <c r="X38" s="712">
        <f t="shared" si="65"/>
        <v>0</v>
      </c>
      <c r="Y38" s="712">
        <f t="shared" si="65"/>
        <v>0</v>
      </c>
      <c r="Z38" s="712">
        <f t="shared" si="65"/>
        <v>0</v>
      </c>
      <c r="AA38" s="712">
        <f t="shared" si="65"/>
        <v>0</v>
      </c>
      <c r="AB38" s="712">
        <f t="shared" si="65"/>
        <v>0</v>
      </c>
      <c r="AC38" s="701">
        <f>AB38-U38</f>
        <v>0</v>
      </c>
      <c r="AD38" s="726">
        <f t="shared" si="65"/>
        <v>0</v>
      </c>
      <c r="AE38" s="726">
        <f t="shared" si="65"/>
        <v>0</v>
      </c>
      <c r="AF38" s="726">
        <f>AE38-AD38</f>
        <v>0</v>
      </c>
      <c r="AG38" s="712">
        <f>IFERROR(AG37/AG30,0)</f>
        <v>0</v>
      </c>
      <c r="AH38" s="712">
        <f t="shared" si="64"/>
        <v>0</v>
      </c>
      <c r="AI38" s="702">
        <f>AH38-AG38</f>
        <v>0</v>
      </c>
    </row>
    <row r="39" spans="1:35" ht="17.25">
      <c r="A39" s="1101"/>
      <c r="B39" s="1101"/>
      <c r="C39" s="1099"/>
      <c r="D39" s="1099"/>
      <c r="E39" s="1107"/>
      <c r="F39" s="706" t="s">
        <v>343</v>
      </c>
      <c r="G39" s="1096"/>
      <c r="H39" s="697"/>
      <c r="I39" s="697"/>
      <c r="J39" s="697">
        <f>'2.5 利润执行表（出售）'!E54</f>
        <v>0</v>
      </c>
      <c r="K39" s="697">
        <f>'2.5 利润执行表（出售）'!F54</f>
        <v>0</v>
      </c>
      <c r="L39" s="697">
        <f>'2.5 利润执行表（出售）'!G54</f>
        <v>0</v>
      </c>
      <c r="M39" s="697">
        <f>'2.5 利润执行表（出售）'!H54</f>
        <v>0</v>
      </c>
      <c r="N39" s="697">
        <f>'2.5 利润执行表（出售）'!I54</f>
        <v>0</v>
      </c>
      <c r="O39" s="697">
        <f>'2.5 利润执行表（出售）'!J54</f>
        <v>0</v>
      </c>
      <c r="P39" s="697">
        <f>'2.5 利润执行表（出售）'!K54</f>
        <v>0</v>
      </c>
      <c r="Q39" s="697">
        <f>'2.5 利润执行表（出售）'!L54</f>
        <v>0</v>
      </c>
      <c r="R39" s="697">
        <f>'2.5 利润执行表（出售）'!M54</f>
        <v>0</v>
      </c>
      <c r="S39" s="697">
        <f t="shared" ref="S39:S40" si="66">SUM(M39:R39)</f>
        <v>0</v>
      </c>
      <c r="T39" s="698">
        <f t="shared" si="1"/>
        <v>0</v>
      </c>
      <c r="U39" s="697">
        <f>'2.5 利润执行表（出售）'!P54</f>
        <v>0</v>
      </c>
      <c r="V39" s="697">
        <f>'2.5 利润执行表（出售）'!Q54</f>
        <v>0</v>
      </c>
      <c r="W39" s="697">
        <f>'2.5 利润执行表（出售）'!R54</f>
        <v>0</v>
      </c>
      <c r="X39" s="697">
        <f>'2.5 利润执行表（出售）'!S54</f>
        <v>0</v>
      </c>
      <c r="Y39" s="697">
        <f>'2.5 利润执行表（出售）'!T54</f>
        <v>0</v>
      </c>
      <c r="Z39" s="697">
        <f>'2.5 利润执行表（出售）'!U54</f>
        <v>0</v>
      </c>
      <c r="AA39" s="697">
        <f>'2.5 利润执行表（出售）'!V54</f>
        <v>0</v>
      </c>
      <c r="AB39" s="697">
        <f t="shared" ref="AB39:AB40" si="67">SUM(V39:AA39)</f>
        <v>0</v>
      </c>
      <c r="AC39" s="698">
        <f t="shared" si="3"/>
        <v>0</v>
      </c>
      <c r="AD39" s="697">
        <f t="shared" ref="AD39:AD40" si="68">L39+U39</f>
        <v>0</v>
      </c>
      <c r="AE39" s="697">
        <f t="shared" ref="AE39:AE40" si="69">S39+AB39</f>
        <v>0</v>
      </c>
      <c r="AF39" s="725">
        <f t="shared" si="17"/>
        <v>0</v>
      </c>
      <c r="AG39" s="697">
        <f>'2.5 利润执行表（出售）'!AB54</f>
        <v>0</v>
      </c>
      <c r="AH39" s="697">
        <f t="shared" ref="AH39:AH40" si="70">K39+AE39</f>
        <v>0</v>
      </c>
      <c r="AI39" s="699">
        <f t="shared" si="8"/>
        <v>0</v>
      </c>
    </row>
    <row r="40" spans="1:35" ht="17.25">
      <c r="A40" s="1101"/>
      <c r="B40" s="1101"/>
      <c r="C40" s="1099"/>
      <c r="D40" s="1099"/>
      <c r="E40" s="1107"/>
      <c r="F40" s="706" t="s">
        <v>344</v>
      </c>
      <c r="G40" s="1096"/>
      <c r="H40" s="697"/>
      <c r="I40" s="697"/>
      <c r="J40" s="697">
        <f>'2.5 利润执行表（出售）'!E55</f>
        <v>0</v>
      </c>
      <c r="K40" s="697">
        <f>'2.5 利润执行表（出售）'!F55</f>
        <v>0</v>
      </c>
      <c r="L40" s="697">
        <f>'2.5 利润执行表（出售）'!G55</f>
        <v>0</v>
      </c>
      <c r="M40" s="697">
        <f>'2.5 利润执行表（出售）'!H55</f>
        <v>0</v>
      </c>
      <c r="N40" s="697">
        <f>'2.5 利润执行表（出售）'!I55</f>
        <v>0</v>
      </c>
      <c r="O40" s="697">
        <f>'2.5 利润执行表（出售）'!J55</f>
        <v>0</v>
      </c>
      <c r="P40" s="697">
        <f>'2.5 利润执行表（出售）'!K55</f>
        <v>0</v>
      </c>
      <c r="Q40" s="697">
        <f>'2.5 利润执行表（出售）'!L55</f>
        <v>0</v>
      </c>
      <c r="R40" s="697">
        <f>'2.5 利润执行表（出售）'!M55</f>
        <v>0</v>
      </c>
      <c r="S40" s="697">
        <f t="shared" si="66"/>
        <v>0</v>
      </c>
      <c r="T40" s="698">
        <f t="shared" si="1"/>
        <v>0</v>
      </c>
      <c r="U40" s="697">
        <f>'2.5 利润执行表（出售）'!P55</f>
        <v>0</v>
      </c>
      <c r="V40" s="697">
        <f>'2.5 利润执行表（出售）'!Q55</f>
        <v>0</v>
      </c>
      <c r="W40" s="697">
        <f>'2.5 利润执行表（出售）'!R55</f>
        <v>0</v>
      </c>
      <c r="X40" s="697">
        <f>'2.5 利润执行表（出售）'!S55</f>
        <v>0</v>
      </c>
      <c r="Y40" s="697">
        <f>'2.5 利润执行表（出售）'!T55</f>
        <v>0</v>
      </c>
      <c r="Z40" s="697">
        <f>'2.5 利润执行表（出售）'!U55</f>
        <v>0</v>
      </c>
      <c r="AA40" s="697">
        <f>'2.5 利润执行表（出售）'!V55</f>
        <v>0</v>
      </c>
      <c r="AB40" s="697">
        <f t="shared" si="67"/>
        <v>0</v>
      </c>
      <c r="AC40" s="698">
        <f t="shared" si="3"/>
        <v>0</v>
      </c>
      <c r="AD40" s="697">
        <f t="shared" si="68"/>
        <v>0</v>
      </c>
      <c r="AE40" s="697">
        <f t="shared" si="69"/>
        <v>0</v>
      </c>
      <c r="AF40" s="725">
        <f t="shared" si="17"/>
        <v>0</v>
      </c>
      <c r="AG40" s="697">
        <f>'2.5 利润执行表（出售）'!AB55</f>
        <v>0</v>
      </c>
      <c r="AH40" s="697">
        <f t="shared" si="70"/>
        <v>0</v>
      </c>
      <c r="AI40" s="699">
        <f t="shared" si="8"/>
        <v>0</v>
      </c>
    </row>
    <row r="41" spans="1:35" ht="17.25">
      <c r="A41" s="1101"/>
      <c r="B41" s="1101"/>
      <c r="C41" s="1099"/>
      <c r="D41" s="1099"/>
      <c r="E41" s="1106"/>
      <c r="F41" s="706" t="s">
        <v>345</v>
      </c>
      <c r="G41" s="1096"/>
      <c r="H41" s="700">
        <f t="shared" ref="H41:I41" si="71">H37-H39-H40</f>
        <v>0</v>
      </c>
      <c r="I41" s="700">
        <f t="shared" si="71"/>
        <v>0</v>
      </c>
      <c r="J41" s="700">
        <f>J37-J39-J40</f>
        <v>0</v>
      </c>
      <c r="K41" s="700">
        <f>K37-K39-K40</f>
        <v>0</v>
      </c>
      <c r="L41" s="700">
        <f t="shared" ref="L41:AH41" si="72">L37-L39-L40</f>
        <v>0</v>
      </c>
      <c r="M41" s="700">
        <f t="shared" ref="M41:R41" si="73">M37-M39-M40</f>
        <v>0</v>
      </c>
      <c r="N41" s="700">
        <f t="shared" si="73"/>
        <v>0</v>
      </c>
      <c r="O41" s="700">
        <f t="shared" si="73"/>
        <v>0</v>
      </c>
      <c r="P41" s="700">
        <f t="shared" si="73"/>
        <v>0</v>
      </c>
      <c r="Q41" s="700">
        <f t="shared" si="73"/>
        <v>0</v>
      </c>
      <c r="R41" s="700">
        <f t="shared" si="73"/>
        <v>0</v>
      </c>
      <c r="S41" s="700">
        <f t="shared" si="72"/>
        <v>0</v>
      </c>
      <c r="T41" s="701">
        <f t="shared" si="1"/>
        <v>0</v>
      </c>
      <c r="U41" s="700">
        <f t="shared" ref="U41:AE41" si="74">U37-U39-U40</f>
        <v>0</v>
      </c>
      <c r="V41" s="700">
        <f t="shared" si="74"/>
        <v>0</v>
      </c>
      <c r="W41" s="700">
        <f t="shared" si="74"/>
        <v>0</v>
      </c>
      <c r="X41" s="700">
        <f t="shared" si="74"/>
        <v>0</v>
      </c>
      <c r="Y41" s="700">
        <f t="shared" si="74"/>
        <v>0</v>
      </c>
      <c r="Z41" s="700">
        <f t="shared" si="74"/>
        <v>0</v>
      </c>
      <c r="AA41" s="700">
        <f t="shared" si="74"/>
        <v>0</v>
      </c>
      <c r="AB41" s="700">
        <f t="shared" si="74"/>
        <v>0</v>
      </c>
      <c r="AC41" s="701">
        <f t="shared" si="3"/>
        <v>0</v>
      </c>
      <c r="AD41" s="700">
        <f t="shared" si="74"/>
        <v>0</v>
      </c>
      <c r="AE41" s="700">
        <f t="shared" si="74"/>
        <v>0</v>
      </c>
      <c r="AF41" s="726">
        <f t="shared" si="17"/>
        <v>0</v>
      </c>
      <c r="AG41" s="700">
        <f t="shared" si="72"/>
        <v>0</v>
      </c>
      <c r="AH41" s="700">
        <f t="shared" si="72"/>
        <v>0</v>
      </c>
      <c r="AI41" s="702">
        <f t="shared" si="8"/>
        <v>0</v>
      </c>
    </row>
    <row r="42" spans="1:35" ht="17.25">
      <c r="A42" s="1101"/>
      <c r="B42" s="1101"/>
      <c r="C42" s="1100"/>
      <c r="D42" s="1100"/>
      <c r="E42" s="1106"/>
      <c r="F42" s="713" t="s">
        <v>346</v>
      </c>
      <c r="G42" s="1097"/>
      <c r="H42" s="714">
        <f t="shared" ref="H42:I42" si="75">IFERROR(H41/H30,0)</f>
        <v>0</v>
      </c>
      <c r="I42" s="714">
        <f t="shared" si="75"/>
        <v>0</v>
      </c>
      <c r="J42" s="714">
        <f>IFERROR(J41/J30,0)</f>
        <v>0</v>
      </c>
      <c r="K42" s="714">
        <f>IFERROR(K41/K30,0)</f>
        <v>0</v>
      </c>
      <c r="L42" s="714">
        <f>IFERROR(L41/L30,0)</f>
        <v>0</v>
      </c>
      <c r="M42" s="714">
        <f t="shared" ref="M42:R42" si="76">IFERROR(M41/M30,0)</f>
        <v>0</v>
      </c>
      <c r="N42" s="714">
        <f t="shared" si="76"/>
        <v>0</v>
      </c>
      <c r="O42" s="714">
        <f t="shared" si="76"/>
        <v>0</v>
      </c>
      <c r="P42" s="714">
        <f t="shared" si="76"/>
        <v>0</v>
      </c>
      <c r="Q42" s="714">
        <f t="shared" si="76"/>
        <v>0</v>
      </c>
      <c r="R42" s="714">
        <f t="shared" si="76"/>
        <v>0</v>
      </c>
      <c r="S42" s="714">
        <f t="shared" ref="S42:AH42" si="77">IFERROR(S41/S30,0)</f>
        <v>0</v>
      </c>
      <c r="T42" s="715">
        <f>S42-L42</f>
        <v>0</v>
      </c>
      <c r="U42" s="714">
        <f>IFERROR(U41/U30,0)</f>
        <v>0</v>
      </c>
      <c r="V42" s="714">
        <f t="shared" ref="V42:AE42" si="78">IFERROR(V41/V30,0)</f>
        <v>0</v>
      </c>
      <c r="W42" s="714">
        <f t="shared" si="78"/>
        <v>0</v>
      </c>
      <c r="X42" s="714">
        <f t="shared" si="78"/>
        <v>0</v>
      </c>
      <c r="Y42" s="714">
        <f t="shared" si="78"/>
        <v>0</v>
      </c>
      <c r="Z42" s="714">
        <f t="shared" si="78"/>
        <v>0</v>
      </c>
      <c r="AA42" s="714">
        <f t="shared" si="78"/>
        <v>0</v>
      </c>
      <c r="AB42" s="714">
        <f t="shared" si="78"/>
        <v>0</v>
      </c>
      <c r="AC42" s="715">
        <f>AB42-U42</f>
        <v>0</v>
      </c>
      <c r="AD42" s="729">
        <f t="shared" si="78"/>
        <v>0</v>
      </c>
      <c r="AE42" s="729">
        <f t="shared" si="78"/>
        <v>0</v>
      </c>
      <c r="AF42" s="729">
        <f>AE42-AD42</f>
        <v>0</v>
      </c>
      <c r="AG42" s="714">
        <f t="shared" si="77"/>
        <v>0</v>
      </c>
      <c r="AH42" s="714">
        <f t="shared" si="77"/>
        <v>0</v>
      </c>
      <c r="AI42" s="716">
        <f>AH42-AG42</f>
        <v>0</v>
      </c>
    </row>
    <row r="43" spans="1:35" s="264" customFormat="1" ht="25.5" customHeight="1">
      <c r="A43" s="717"/>
      <c r="B43" s="717"/>
      <c r="C43" s="718" t="s">
        <v>622</v>
      </c>
      <c r="D43" s="718"/>
      <c r="E43" s="718"/>
      <c r="F43" s="718"/>
      <c r="G43" s="718"/>
      <c r="H43" s="1050" t="s">
        <v>879</v>
      </c>
      <c r="I43" s="1050"/>
      <c r="J43" s="719">
        <f>J42-'2.5 利润执行表（出售）'!E57</f>
        <v>0</v>
      </c>
      <c r="K43" s="719">
        <f>K42-'2.5 利润执行表（出售）'!F57</f>
        <v>0</v>
      </c>
      <c r="L43" s="719">
        <f>L42-'2.5 利润执行表（出售）'!G57</f>
        <v>0</v>
      </c>
      <c r="M43" s="719">
        <f>M42-'2.5 利润执行表（出售）'!H57</f>
        <v>0</v>
      </c>
      <c r="N43" s="719">
        <f>N42-'2.5 利润执行表（出售）'!I57</f>
        <v>0</v>
      </c>
      <c r="O43" s="719">
        <f>O42-'2.5 利润执行表（出售）'!J57</f>
        <v>0</v>
      </c>
      <c r="P43" s="719">
        <f>P42-'2.5 利润执行表（出售）'!K57</f>
        <v>0</v>
      </c>
      <c r="Q43" s="719">
        <f>Q42-'2.5 利润执行表（出售）'!L57</f>
        <v>0</v>
      </c>
      <c r="R43" s="719">
        <f>R42-'2.5 利润执行表（出售）'!M57</f>
        <v>0</v>
      </c>
      <c r="S43" s="719">
        <f>S42-'2.5 利润执行表（出售）'!N57</f>
        <v>0</v>
      </c>
      <c r="T43" s="719"/>
      <c r="U43" s="719">
        <f>U42-'2.5 利润执行表（出售）'!P57</f>
        <v>0</v>
      </c>
      <c r="V43" s="719">
        <f>V42-'2.5 利润执行表（出售）'!Q57</f>
        <v>0</v>
      </c>
      <c r="W43" s="719">
        <f>W42-'2.5 利润执行表（出售）'!R57</f>
        <v>0</v>
      </c>
      <c r="X43" s="719">
        <f>X42-'2.5 利润执行表（出售）'!S57</f>
        <v>0</v>
      </c>
      <c r="Y43" s="719">
        <f>Y42-'2.5 利润执行表（出售）'!T57</f>
        <v>0</v>
      </c>
      <c r="Z43" s="719">
        <f>Z42-'2.5 利润执行表（出售）'!U57</f>
        <v>0</v>
      </c>
      <c r="AA43" s="719">
        <f>AA42-'2.5 利润执行表（出售）'!V57</f>
        <v>0</v>
      </c>
      <c r="AB43" s="719">
        <f>AB42-'2.5 利润执行表（出售）'!W57</f>
        <v>0</v>
      </c>
      <c r="AC43" s="719"/>
      <c r="AD43" s="719">
        <f>AD42-'2.5 利润执行表（出售）'!Y57</f>
        <v>0</v>
      </c>
      <c r="AE43" s="719">
        <f>AE42-'2.5 利润执行表（出售）'!Z57</f>
        <v>0</v>
      </c>
      <c r="AF43" s="719"/>
      <c r="AG43" s="719">
        <f>AG42-'2.5 利润执行表（出售）'!AB57</f>
        <v>0</v>
      </c>
      <c r="AH43" s="719">
        <f>AH42-'2.5 利润执行表（出售）'!AC57</f>
        <v>0</v>
      </c>
      <c r="AI43" s="719"/>
    </row>
    <row r="44" spans="1:35" s="717" customFormat="1" ht="25.5" customHeight="1">
      <c r="C44" s="718" t="s">
        <v>623</v>
      </c>
      <c r="D44" s="718"/>
      <c r="E44" s="718"/>
      <c r="F44" s="718"/>
      <c r="G44" s="718"/>
      <c r="H44" s="718"/>
      <c r="I44" s="718"/>
      <c r="J44" s="721">
        <f>J29-'表2.6 销售执行表（出售）'!F95</f>
        <v>0</v>
      </c>
      <c r="K44" s="721">
        <f>K29-'表2.6 销售执行表（出售）'!G95</f>
        <v>0</v>
      </c>
      <c r="L44" s="721">
        <f>L29-'表2.6 销售执行表（出售）'!H95</f>
        <v>0</v>
      </c>
      <c r="M44" s="721">
        <f>M29-'表2.6 销售执行表（出售）'!I95</f>
        <v>0</v>
      </c>
      <c r="N44" s="721">
        <f>N29-'表2.6 销售执行表（出售）'!J95</f>
        <v>0</v>
      </c>
      <c r="O44" s="721">
        <f>O29-'表2.6 销售执行表（出售）'!K95</f>
        <v>0</v>
      </c>
      <c r="P44" s="721">
        <f>P29-'表2.6 销售执行表（出售）'!L95</f>
        <v>0</v>
      </c>
      <c r="Q44" s="721">
        <f>Q29-'表2.6 销售执行表（出售）'!M95</f>
        <v>0</v>
      </c>
      <c r="R44" s="721">
        <f>R29-'表2.6 销售执行表（出售）'!N95</f>
        <v>0</v>
      </c>
      <c r="S44" s="721">
        <f>S29-'表2.6 销售执行表（出售）'!O95</f>
        <v>0</v>
      </c>
      <c r="T44" s="722"/>
      <c r="U44" s="721">
        <f>U29-'表2.6 销售执行表（出售）'!Q95</f>
        <v>0</v>
      </c>
      <c r="V44" s="721">
        <f>V29-'表2.6 销售执行表（出售）'!R95</f>
        <v>0</v>
      </c>
      <c r="W44" s="721">
        <f>W29-'表2.6 销售执行表（出售）'!S95</f>
        <v>0</v>
      </c>
      <c r="X44" s="721">
        <f>X29-'表2.6 销售执行表（出售）'!T95</f>
        <v>0</v>
      </c>
      <c r="Y44" s="721">
        <f>Y29-'表2.6 销售执行表（出售）'!U95</f>
        <v>0</v>
      </c>
      <c r="Z44" s="721">
        <f>Z29-'表2.6 销售执行表（出售）'!V95</f>
        <v>0</v>
      </c>
      <c r="AA44" s="721">
        <f>AA29-'表2.6 销售执行表（出售）'!W95</f>
        <v>0</v>
      </c>
      <c r="AB44" s="721">
        <f>AB29-'表2.6 销售执行表（出售）'!X95</f>
        <v>0</v>
      </c>
      <c r="AC44" s="722"/>
      <c r="AD44" s="721">
        <f>AD29-'表2.6 销售执行表（出售）'!Z95</f>
        <v>0</v>
      </c>
      <c r="AE44" s="721">
        <f>AE29-'表2.6 销售执行表（出售）'!AA95</f>
        <v>0</v>
      </c>
      <c r="AF44" s="722"/>
      <c r="AG44" s="721">
        <f>AG29-'表2.6 销售执行表（出售）'!AC95</f>
        <v>0</v>
      </c>
      <c r="AH44" s="721">
        <f>AH29-'表2.6 销售执行表（出售）'!AD95</f>
        <v>0</v>
      </c>
      <c r="AI44" s="722"/>
    </row>
    <row r="45" spans="1:35" ht="48.75" customHeight="1">
      <c r="M45" s="681"/>
      <c r="N45" s="681"/>
      <c r="O45" s="681"/>
      <c r="P45" s="681"/>
      <c r="Q45" s="681"/>
      <c r="R45" s="681"/>
      <c r="S45" s="681"/>
      <c r="AG45" s="681"/>
      <c r="AH45" s="681"/>
    </row>
    <row r="46" spans="1:35" ht="48.75" customHeight="1"/>
    <row r="47" spans="1:35" ht="48.75" customHeight="1"/>
    <row r="48" spans="1:35" ht="37.5" customHeight="1"/>
  </sheetData>
  <protectedRanges>
    <protectedRange password="CF7A" sqref="AG41:AH42 K41:S42 U41:AB42 AD41:AE41" name="区域1_1"/>
  </protectedRanges>
  <mergeCells count="40">
    <mergeCell ref="G30:G42"/>
    <mergeCell ref="D7:D42"/>
    <mergeCell ref="C7:C42"/>
    <mergeCell ref="A7:A42"/>
    <mergeCell ref="B7:B42"/>
    <mergeCell ref="E7:E14"/>
    <mergeCell ref="E15:E21"/>
    <mergeCell ref="E22:E29"/>
    <mergeCell ref="E30:E42"/>
    <mergeCell ref="D2:D5"/>
    <mergeCell ref="C2:C5"/>
    <mergeCell ref="AI2:AI5"/>
    <mergeCell ref="U2:AC3"/>
    <mergeCell ref="G7:G29"/>
    <mergeCell ref="AD2:AF3"/>
    <mergeCell ref="AD4:AD5"/>
    <mergeCell ref="AE4:AE5"/>
    <mergeCell ref="AF4:AF5"/>
    <mergeCell ref="AC4:AC5"/>
    <mergeCell ref="H2:K2"/>
    <mergeCell ref="J3:K3"/>
    <mergeCell ref="H4:H5"/>
    <mergeCell ref="I4:I5"/>
    <mergeCell ref="H3:I3"/>
    <mergeCell ref="H43:I43"/>
    <mergeCell ref="A1:AI1"/>
    <mergeCell ref="K4:K5"/>
    <mergeCell ref="L2:T3"/>
    <mergeCell ref="M4:S4"/>
    <mergeCell ref="T4:T5"/>
    <mergeCell ref="L4:L5"/>
    <mergeCell ref="A2:A3"/>
    <mergeCell ref="B2:B3"/>
    <mergeCell ref="G2:G3"/>
    <mergeCell ref="AH2:AH5"/>
    <mergeCell ref="AG2:AG5"/>
    <mergeCell ref="E2:F5"/>
    <mergeCell ref="J4:J5"/>
    <mergeCell ref="U4:U5"/>
    <mergeCell ref="V4:AB4"/>
  </mergeCells>
  <phoneticPr fontId="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10"/>
  <sheetViews>
    <sheetView topLeftCell="R1" zoomScale="80" zoomScaleNormal="80" workbookViewId="0">
      <selection activeCell="AF6" sqref="AF6"/>
    </sheetView>
  </sheetViews>
  <sheetFormatPr defaultColWidth="9" defaultRowHeight="18.75" customHeight="1"/>
  <cols>
    <col min="1" max="2" width="5.5" style="787" customWidth="1"/>
    <col min="3" max="3" width="10.375" style="23" customWidth="1"/>
    <col min="4" max="4" width="13" style="23" customWidth="1"/>
    <col min="5" max="5" width="12.125" style="23" customWidth="1"/>
    <col min="6" max="6" width="10.375" style="23" customWidth="1"/>
    <col min="7" max="8" width="14" style="23" customWidth="1"/>
    <col min="9" max="16" width="10.125" style="23" customWidth="1"/>
    <col min="17" max="17" width="14" style="23" customWidth="1"/>
    <col min="18" max="24" width="10.125" style="23" customWidth="1"/>
    <col min="25" max="25" width="11.5" style="23" customWidth="1"/>
    <col min="26" max="26" width="12.75" style="23" customWidth="1"/>
    <col min="27" max="27" width="12.5" style="23" bestFit="1" customWidth="1"/>
    <col min="28" max="29" width="12.5" style="23" customWidth="1"/>
    <col min="30" max="31" width="11.625" style="23" customWidth="1"/>
    <col min="32" max="33" width="31" style="23" customWidth="1"/>
    <col min="34" max="16384" width="9" style="23"/>
  </cols>
  <sheetData>
    <row r="1" spans="1:35" ht="46.5" customHeight="1">
      <c r="A1" s="1129" t="s">
        <v>603</v>
      </c>
      <c r="B1" s="1129"/>
      <c r="C1" s="1129"/>
      <c r="D1" s="1129"/>
      <c r="E1" s="1129"/>
      <c r="F1" s="1129"/>
      <c r="G1" s="1129"/>
      <c r="H1" s="1129"/>
      <c r="I1" s="1129"/>
      <c r="J1" s="1129"/>
      <c r="K1" s="1129"/>
      <c r="L1" s="1129"/>
      <c r="M1" s="1129"/>
      <c r="N1" s="1129"/>
      <c r="O1" s="1129"/>
      <c r="P1" s="1129"/>
      <c r="Q1" s="1129"/>
      <c r="R1" s="1129"/>
      <c r="S1" s="1129"/>
      <c r="T1" s="1129"/>
      <c r="U1" s="1129"/>
      <c r="V1" s="1129"/>
      <c r="W1" s="1129"/>
      <c r="X1" s="1129"/>
      <c r="Y1" s="1129"/>
      <c r="Z1" s="1129"/>
      <c r="AA1" s="1129"/>
      <c r="AB1" s="1129"/>
      <c r="AC1" s="1129"/>
      <c r="AD1" s="1129"/>
      <c r="AE1" s="1129"/>
      <c r="AF1" s="1129"/>
      <c r="AG1" s="1129"/>
    </row>
    <row r="2" spans="1:35" ht="18.75" customHeight="1">
      <c r="A2" s="1114" t="s">
        <v>735</v>
      </c>
      <c r="B2" s="1114"/>
      <c r="C2" s="188"/>
      <c r="D2" s="188"/>
      <c r="E2" s="188"/>
      <c r="F2" s="188"/>
      <c r="G2" s="188"/>
      <c r="H2" s="188"/>
      <c r="I2" s="188"/>
      <c r="J2" s="188"/>
      <c r="K2" s="188"/>
      <c r="L2" s="188"/>
      <c r="M2" s="188"/>
      <c r="N2" s="188"/>
      <c r="O2" s="188"/>
      <c r="P2" s="188"/>
      <c r="Q2" s="188"/>
      <c r="R2" s="188"/>
      <c r="S2" s="188"/>
      <c r="T2" s="188"/>
      <c r="U2" s="188"/>
      <c r="V2" s="188"/>
      <c r="W2" s="188"/>
      <c r="X2" s="188"/>
      <c r="Y2" s="188"/>
      <c r="Z2" s="189"/>
      <c r="AA2" s="189"/>
      <c r="AB2" s="189"/>
      <c r="AC2" s="189"/>
      <c r="AD2" s="188"/>
      <c r="AE2" s="188"/>
      <c r="AF2" s="188"/>
      <c r="AG2" s="189" t="s">
        <v>250</v>
      </c>
    </row>
    <row r="3" spans="1:35" ht="24.75" customHeight="1">
      <c r="A3" s="1135" t="s">
        <v>736</v>
      </c>
      <c r="B3" s="1135" t="s">
        <v>737</v>
      </c>
      <c r="C3" s="1138" t="s">
        <v>251</v>
      </c>
      <c r="D3" s="1120" t="s">
        <v>681</v>
      </c>
      <c r="E3" s="1121"/>
      <c r="F3" s="1121"/>
      <c r="G3" s="1122"/>
      <c r="H3" s="1115" t="s">
        <v>678</v>
      </c>
      <c r="I3" s="1116"/>
      <c r="J3" s="1116"/>
      <c r="K3" s="1116"/>
      <c r="L3" s="1116"/>
      <c r="M3" s="1116"/>
      <c r="N3" s="1116"/>
      <c r="O3" s="1116"/>
      <c r="P3" s="1117"/>
      <c r="Q3" s="1115" t="s">
        <v>844</v>
      </c>
      <c r="R3" s="1116"/>
      <c r="S3" s="1116"/>
      <c r="T3" s="1116"/>
      <c r="U3" s="1116"/>
      <c r="V3" s="1116"/>
      <c r="W3" s="1116"/>
      <c r="X3" s="1116"/>
      <c r="Y3" s="1117"/>
      <c r="Z3" s="1108" t="s">
        <v>691</v>
      </c>
      <c r="AA3" s="1109"/>
      <c r="AB3" s="1110"/>
      <c r="AC3" s="1108" t="s">
        <v>695</v>
      </c>
      <c r="AD3" s="1109"/>
      <c r="AE3" s="1110"/>
      <c r="AF3" s="1130" t="s">
        <v>945</v>
      </c>
      <c r="AG3" s="1130" t="s">
        <v>641</v>
      </c>
    </row>
    <row r="4" spans="1:35" ht="24.75" customHeight="1" thickBot="1">
      <c r="A4" s="1136"/>
      <c r="B4" s="1136"/>
      <c r="C4" s="1139"/>
      <c r="D4" s="1052" t="s">
        <v>848</v>
      </c>
      <c r="E4" s="1052" t="s">
        <v>849</v>
      </c>
      <c r="F4" s="1052" t="s">
        <v>838</v>
      </c>
      <c r="G4" s="1052" t="s">
        <v>839</v>
      </c>
      <c r="H4" s="1123" t="s">
        <v>680</v>
      </c>
      <c r="I4" s="1125" t="s">
        <v>679</v>
      </c>
      <c r="J4" s="1109"/>
      <c r="K4" s="1109"/>
      <c r="L4" s="1109"/>
      <c r="M4" s="1109"/>
      <c r="N4" s="1109"/>
      <c r="O4" s="1126"/>
      <c r="P4" s="1118" t="s">
        <v>690</v>
      </c>
      <c r="Q4" s="1123" t="s">
        <v>682</v>
      </c>
      <c r="R4" s="1125" t="s">
        <v>683</v>
      </c>
      <c r="S4" s="1109"/>
      <c r="T4" s="1109"/>
      <c r="U4" s="1109"/>
      <c r="V4" s="1109"/>
      <c r="W4" s="1109"/>
      <c r="X4" s="1126"/>
      <c r="Y4" s="1118" t="s">
        <v>690</v>
      </c>
      <c r="Z4" s="1133" t="s">
        <v>692</v>
      </c>
      <c r="AA4" s="1133" t="s">
        <v>693</v>
      </c>
      <c r="AB4" s="1133" t="s">
        <v>694</v>
      </c>
      <c r="AC4" s="1133" t="s">
        <v>692</v>
      </c>
      <c r="AD4" s="1133" t="s">
        <v>693</v>
      </c>
      <c r="AE4" s="1133" t="s">
        <v>694</v>
      </c>
      <c r="AF4" s="1131"/>
      <c r="AG4" s="1131"/>
    </row>
    <row r="5" spans="1:35" ht="24.75" customHeight="1" thickBot="1">
      <c r="A5" s="1137"/>
      <c r="B5" s="1137"/>
      <c r="C5" s="1140"/>
      <c r="D5" s="1052"/>
      <c r="E5" s="1052"/>
      <c r="F5" s="1052"/>
      <c r="G5" s="1052"/>
      <c r="H5" s="1124"/>
      <c r="I5" s="190" t="s">
        <v>597</v>
      </c>
      <c r="J5" s="190" t="s">
        <v>598</v>
      </c>
      <c r="K5" s="190" t="s">
        <v>599</v>
      </c>
      <c r="L5" s="190" t="s">
        <v>600</v>
      </c>
      <c r="M5" s="191" t="s">
        <v>601</v>
      </c>
      <c r="N5" s="190" t="s">
        <v>602</v>
      </c>
      <c r="O5" s="192" t="s">
        <v>249</v>
      </c>
      <c r="P5" s="1119"/>
      <c r="Q5" s="1124"/>
      <c r="R5" s="190" t="s">
        <v>684</v>
      </c>
      <c r="S5" s="190" t="s">
        <v>685</v>
      </c>
      <c r="T5" s="190" t="s">
        <v>686</v>
      </c>
      <c r="U5" s="190" t="s">
        <v>687</v>
      </c>
      <c r="V5" s="190" t="s">
        <v>688</v>
      </c>
      <c r="W5" s="190" t="s">
        <v>689</v>
      </c>
      <c r="X5" s="192" t="s">
        <v>249</v>
      </c>
      <c r="Y5" s="1119"/>
      <c r="Z5" s="1134"/>
      <c r="AA5" s="1134"/>
      <c r="AB5" s="1134"/>
      <c r="AC5" s="1134"/>
      <c r="AD5" s="1134"/>
      <c r="AE5" s="1134"/>
      <c r="AF5" s="1132"/>
      <c r="AG5" s="1132"/>
      <c r="AH5" s="1127" t="s">
        <v>621</v>
      </c>
      <c r="AI5" s="1128"/>
    </row>
    <row r="6" spans="1:35" ht="82.5" customHeight="1">
      <c r="A6" s="1111" t="str">
        <f>目录及填表说明!D3</f>
        <v>请填XX地区</v>
      </c>
      <c r="B6" s="1112" t="str">
        <f>目录及填表说明!D4</f>
        <v>请填XX项目</v>
      </c>
      <c r="C6" s="194" t="s">
        <v>252</v>
      </c>
      <c r="D6" s="594">
        <f>'表2.1 出售物业预算执行总表'!H41</f>
        <v>0</v>
      </c>
      <c r="E6" s="594">
        <f>'表2.1 出售物业预算执行总表'!I41</f>
        <v>0</v>
      </c>
      <c r="F6" s="594">
        <f>'2.5 利润执行表（出售）'!E56</f>
        <v>0</v>
      </c>
      <c r="G6" s="594">
        <f>'2.5 利润执行表（出售）'!F56</f>
        <v>0</v>
      </c>
      <c r="H6" s="594">
        <f>'2.5 利润执行表（出售）'!G56</f>
        <v>0</v>
      </c>
      <c r="I6" s="594">
        <f>'2.5 利润执行表（出售）'!H56</f>
        <v>0</v>
      </c>
      <c r="J6" s="594">
        <f>'2.5 利润执行表（出售）'!I56</f>
        <v>0</v>
      </c>
      <c r="K6" s="594">
        <f>'2.5 利润执行表（出售）'!J56</f>
        <v>0</v>
      </c>
      <c r="L6" s="594">
        <f>'2.5 利润执行表（出售）'!K56</f>
        <v>0</v>
      </c>
      <c r="M6" s="594">
        <f>'2.5 利润执行表（出售）'!L56</f>
        <v>0</v>
      </c>
      <c r="N6" s="594">
        <f>'2.5 利润执行表（出售）'!M56</f>
        <v>0</v>
      </c>
      <c r="O6" s="594">
        <f>'2.5 利润执行表（出售）'!N56</f>
        <v>0</v>
      </c>
      <c r="P6" s="594">
        <f>IFERROR(O6/H6,0)</f>
        <v>0</v>
      </c>
      <c r="Q6" s="594">
        <f>'2.5 利润执行表（出售）'!P56</f>
        <v>0</v>
      </c>
      <c r="R6" s="594">
        <f>'2.5 利润执行表（出售）'!Q56</f>
        <v>0</v>
      </c>
      <c r="S6" s="594">
        <f>'2.5 利润执行表（出售）'!R56</f>
        <v>0</v>
      </c>
      <c r="T6" s="594">
        <f>'2.5 利润执行表（出售）'!S56</f>
        <v>0</v>
      </c>
      <c r="U6" s="594">
        <f>'2.5 利润执行表（出售）'!T56</f>
        <v>0</v>
      </c>
      <c r="V6" s="594">
        <f>'2.5 利润执行表（出售）'!U56</f>
        <v>0</v>
      </c>
      <c r="W6" s="594">
        <f>'2.5 利润执行表（出售）'!V56</f>
        <v>0</v>
      </c>
      <c r="X6" s="594">
        <f>'2.5 利润执行表（出售）'!W56</f>
        <v>0</v>
      </c>
      <c r="Y6" s="594">
        <f>IFERROR(X6/Q6,0)</f>
        <v>0</v>
      </c>
      <c r="Z6" s="594">
        <f>'表2.1 出售物业预算执行总表'!AD41</f>
        <v>0</v>
      </c>
      <c r="AA6" s="594">
        <f>'表2.1 出售物业预算执行总表'!AE41</f>
        <v>0</v>
      </c>
      <c r="AB6" s="594">
        <f>IFERROR(AA6/Z6,0)</f>
        <v>0</v>
      </c>
      <c r="AC6" s="594">
        <f>D6+E6+Z6</f>
        <v>0</v>
      </c>
      <c r="AD6" s="594">
        <f>G6+AA6+F6</f>
        <v>0</v>
      </c>
      <c r="AE6" s="594">
        <f>IFERROR(AD6/AC6,0)</f>
        <v>0</v>
      </c>
      <c r="AF6" s="443"/>
      <c r="AG6" s="441"/>
      <c r="AH6" s="265">
        <f>Z6-'2.5 利润执行表（出售）'!Y56</f>
        <v>0</v>
      </c>
      <c r="AI6" s="270">
        <f>AA6-'2.5 利润执行表（出售）'!Z56</f>
        <v>0</v>
      </c>
    </row>
    <row r="7" spans="1:35" ht="82.5" customHeight="1">
      <c r="A7" s="1111"/>
      <c r="B7" s="1113"/>
      <c r="C7" s="194" t="s">
        <v>253</v>
      </c>
      <c r="D7" s="595">
        <f>'表2.1 出售物业预算执行总表'!H42</f>
        <v>0</v>
      </c>
      <c r="E7" s="595">
        <f>'表2.1 出售物业预算执行总表'!I42</f>
        <v>0</v>
      </c>
      <c r="F7" s="595" t="str">
        <f>'2.5 利润执行表（出售）'!E57</f>
        <v>0</v>
      </c>
      <c r="G7" s="595" t="str">
        <f>'2.5 利润执行表（出售）'!F57</f>
        <v>0</v>
      </c>
      <c r="H7" s="731" t="str">
        <f>'2.5 利润执行表（出售）'!G57</f>
        <v>0</v>
      </c>
      <c r="I7" s="595" t="str">
        <f>'2.5 利润执行表（出售）'!H57</f>
        <v>0</v>
      </c>
      <c r="J7" s="595" t="str">
        <f>'2.5 利润执行表（出售）'!I57</f>
        <v>0</v>
      </c>
      <c r="K7" s="595" t="str">
        <f>'2.5 利润执行表（出售）'!J57</f>
        <v>0</v>
      </c>
      <c r="L7" s="595" t="str">
        <f>'2.5 利润执行表（出售）'!K57</f>
        <v>0</v>
      </c>
      <c r="M7" s="595" t="str">
        <f>'2.5 利润执行表（出售）'!L57</f>
        <v>0</v>
      </c>
      <c r="N7" s="595" t="str">
        <f>'2.5 利润执行表（出售）'!M57</f>
        <v>0</v>
      </c>
      <c r="O7" s="595" t="str">
        <f>'2.5 利润执行表（出售）'!N57</f>
        <v>0</v>
      </c>
      <c r="P7" s="595">
        <f>IFERROR(O7-H7,0)</f>
        <v>0</v>
      </c>
      <c r="Q7" s="731" t="str">
        <f>'2.5 利润执行表（出售）'!P57</f>
        <v>0</v>
      </c>
      <c r="R7" s="595" t="str">
        <f>'2.5 利润执行表（出售）'!Q57</f>
        <v>0</v>
      </c>
      <c r="S7" s="595" t="str">
        <f>'2.5 利润执行表（出售）'!R57</f>
        <v>0</v>
      </c>
      <c r="T7" s="595" t="str">
        <f>'2.5 利润执行表（出售）'!S57</f>
        <v>0</v>
      </c>
      <c r="U7" s="595" t="str">
        <f>'2.5 利润执行表（出售）'!T57</f>
        <v>0</v>
      </c>
      <c r="V7" s="595" t="str">
        <f>'2.5 利润执行表（出售）'!U57</f>
        <v>0</v>
      </c>
      <c r="W7" s="595" t="str">
        <f>'2.5 利润执行表（出售）'!V57</f>
        <v>0</v>
      </c>
      <c r="X7" s="595" t="str">
        <f>'2.5 利润执行表（出售）'!W57</f>
        <v>0</v>
      </c>
      <c r="Y7" s="595">
        <f>IFERROR(X7-Q7,0)</f>
        <v>0</v>
      </c>
      <c r="Z7" s="594">
        <f>'表2.1 出售物业预算执行总表'!AD42</f>
        <v>0</v>
      </c>
      <c r="AA7" s="594">
        <f>'表2.1 出售物业预算执行总表'!AE42</f>
        <v>0</v>
      </c>
      <c r="AB7" s="595">
        <f>IFERROR(AA7-Z7,0)</f>
        <v>0</v>
      </c>
      <c r="AC7" s="594">
        <f>IFERROR(AC6/('表2.1 出售物业预算执行总表'!H30+'表2.1 出售物业预算执行总表'!I30+'表2.1 出售物业预算执行总表'!AD30),0)</f>
        <v>0</v>
      </c>
      <c r="AD7" s="594">
        <f>IFERROR(AD6/('表2.1 出售物业预算执行总表'!J30+'表2.1 出售物业预算执行总表'!K30+'表2.1 出售物业预算执行总表'!AE30),0)</f>
        <v>0</v>
      </c>
      <c r="AE7" s="595">
        <f>IFERROR(AD7-AC7,0)</f>
        <v>0</v>
      </c>
      <c r="AF7" s="443"/>
      <c r="AG7" s="441"/>
      <c r="AH7" s="265">
        <f>IFERROR(Z7-'2.5 利润执行表（出售）'!Y57,"-")</f>
        <v>0</v>
      </c>
      <c r="AI7" s="270">
        <f>IFERROR(AA7-'2.5 利润执行表（出售）'!Z57,"-")</f>
        <v>0</v>
      </c>
    </row>
    <row r="8" spans="1:35" ht="30.75" customHeight="1"/>
    <row r="9" spans="1:35" ht="21" customHeight="1"/>
    <row r="10" spans="1:35" ht="21" customHeight="1"/>
  </sheetData>
  <mergeCells count="31">
    <mergeCell ref="AH5:AI5"/>
    <mergeCell ref="A1:AG1"/>
    <mergeCell ref="AG3:AG5"/>
    <mergeCell ref="G4:G5"/>
    <mergeCell ref="I4:O4"/>
    <mergeCell ref="Z4:Z5"/>
    <mergeCell ref="AA4:AA5"/>
    <mergeCell ref="A3:A5"/>
    <mergeCell ref="B3:B5"/>
    <mergeCell ref="C3:C5"/>
    <mergeCell ref="AB4:AB5"/>
    <mergeCell ref="AD4:AD5"/>
    <mergeCell ref="AE4:AE5"/>
    <mergeCell ref="AF3:AF5"/>
    <mergeCell ref="AC4:AC5"/>
    <mergeCell ref="Z3:AB3"/>
    <mergeCell ref="AC3:AE3"/>
    <mergeCell ref="A6:A7"/>
    <mergeCell ref="B6:B7"/>
    <mergeCell ref="A2:B2"/>
    <mergeCell ref="H3:P3"/>
    <mergeCell ref="P4:P5"/>
    <mergeCell ref="Q3:Y3"/>
    <mergeCell ref="Y4:Y5"/>
    <mergeCell ref="F4:F5"/>
    <mergeCell ref="E4:E5"/>
    <mergeCell ref="D3:G3"/>
    <mergeCell ref="D4:D5"/>
    <mergeCell ref="H4:H5"/>
    <mergeCell ref="Q4:Q5"/>
    <mergeCell ref="R4:X4"/>
  </mergeCells>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5"/>
  <sheetViews>
    <sheetView zoomScale="70" zoomScaleNormal="70" workbookViewId="0">
      <pane xSplit="3" ySplit="6" topLeftCell="T7" activePane="bottomRight" state="frozen"/>
      <selection activeCell="AP135" sqref="AP135"/>
      <selection pane="topRight" activeCell="AP135" sqref="AP135"/>
      <selection pane="bottomLeft" activeCell="AP135" sqref="AP135"/>
      <selection pane="bottomRight" activeCell="AK9" sqref="AK9"/>
    </sheetView>
  </sheetViews>
  <sheetFormatPr defaultRowHeight="12.75" outlineLevelCol="1"/>
  <cols>
    <col min="1" max="1" width="9.75" style="24" customWidth="1"/>
    <col min="2" max="2" width="9.125" style="24" customWidth="1"/>
    <col min="3" max="3" width="17" style="24" customWidth="1"/>
    <col min="4" max="4" width="9.875" style="24" bestFit="1" customWidth="1"/>
    <col min="5" max="5" width="10.875" style="24" bestFit="1" customWidth="1"/>
    <col min="6" max="6" width="10.75" style="24" customWidth="1" outlineLevel="1"/>
    <col min="7" max="7" width="13.375" style="24" customWidth="1" outlineLevel="1"/>
    <col min="8" max="8" width="9.75" style="24" customWidth="1" outlineLevel="1"/>
    <col min="9" max="9" width="17" style="24" customWidth="1" outlineLevel="1"/>
    <col min="10" max="13" width="11.5" style="24" bestFit="1" customWidth="1"/>
    <col min="14" max="14" width="13.75" style="24" customWidth="1"/>
    <col min="15" max="16" width="9.875" style="24" bestFit="1" customWidth="1"/>
    <col min="17" max="20" width="12.125" style="24" customWidth="1" outlineLevel="1"/>
    <col min="21" max="24" width="9.875" style="24" bestFit="1" customWidth="1"/>
    <col min="25" max="25" width="13.75" style="24" customWidth="1"/>
    <col min="26" max="27" width="11.75" style="24" customWidth="1"/>
    <col min="28" max="31" width="11.75" style="24" customWidth="1" outlineLevel="1"/>
    <col min="32" max="35" width="11.75" style="24" customWidth="1"/>
    <col min="36" max="36" width="13.75" style="24" customWidth="1"/>
    <col min="37" max="16384" width="9" style="24"/>
  </cols>
  <sheetData>
    <row r="1" spans="1:37" ht="44.25" customHeight="1">
      <c r="A1" s="1145" t="s">
        <v>604</v>
      </c>
      <c r="B1" s="1146"/>
      <c r="C1" s="1146"/>
      <c r="D1" s="1146"/>
      <c r="E1" s="1146"/>
      <c r="F1" s="1146"/>
      <c r="G1" s="1146"/>
      <c r="H1" s="1146"/>
      <c r="I1" s="1146"/>
      <c r="J1" s="1146"/>
      <c r="K1" s="1146"/>
      <c r="L1" s="1146"/>
      <c r="M1" s="1146"/>
      <c r="N1" s="1146"/>
      <c r="O1" s="1146"/>
      <c r="P1" s="1146"/>
      <c r="Q1" s="1146"/>
      <c r="R1" s="1146"/>
      <c r="S1" s="1146"/>
      <c r="T1" s="1146"/>
      <c r="U1" s="1146"/>
      <c r="V1" s="1146"/>
      <c r="W1" s="1146"/>
      <c r="X1" s="1146"/>
      <c r="Y1" s="1146"/>
      <c r="Z1" s="1146"/>
      <c r="AA1" s="1146"/>
      <c r="AB1" s="1146"/>
      <c r="AC1" s="1146"/>
      <c r="AD1" s="1146"/>
      <c r="AE1" s="1146"/>
      <c r="AF1" s="1146"/>
      <c r="AG1" s="1146"/>
      <c r="AH1" s="1146"/>
      <c r="AI1" s="1146"/>
      <c r="AJ1" s="1146"/>
    </row>
    <row r="2" spans="1:37" ht="49.5" customHeight="1" thickBot="1">
      <c r="A2" s="195" t="s">
        <v>591</v>
      </c>
      <c r="B2" s="195" t="s">
        <v>592</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6" t="s">
        <v>255</v>
      </c>
    </row>
    <row r="3" spans="1:37" s="739" customFormat="1" ht="26.25" customHeight="1" thickBot="1">
      <c r="A3" s="1147" t="s">
        <v>256</v>
      </c>
      <c r="B3" s="1147" t="s">
        <v>257</v>
      </c>
      <c r="C3" s="737"/>
      <c r="D3" s="1149" t="s">
        <v>696</v>
      </c>
      <c r="E3" s="1149"/>
      <c r="F3" s="1149"/>
      <c r="G3" s="1149"/>
      <c r="H3" s="1149"/>
      <c r="I3" s="1149"/>
      <c r="J3" s="1149"/>
      <c r="K3" s="1149"/>
      <c r="L3" s="1149"/>
      <c r="M3" s="1149"/>
      <c r="N3" s="1149"/>
      <c r="O3" s="1150" t="s">
        <v>697</v>
      </c>
      <c r="P3" s="1150"/>
      <c r="Q3" s="1150"/>
      <c r="R3" s="1150"/>
      <c r="S3" s="1150"/>
      <c r="T3" s="1150"/>
      <c r="U3" s="1150"/>
      <c r="V3" s="1150"/>
      <c r="W3" s="1150"/>
      <c r="X3" s="1150"/>
      <c r="Y3" s="1150"/>
      <c r="Z3" s="1151" t="s">
        <v>258</v>
      </c>
      <c r="AA3" s="1151"/>
      <c r="AB3" s="1151"/>
      <c r="AC3" s="1151"/>
      <c r="AD3" s="1151"/>
      <c r="AE3" s="1151"/>
      <c r="AF3" s="1151"/>
      <c r="AG3" s="1151"/>
      <c r="AH3" s="1151"/>
      <c r="AI3" s="1151"/>
      <c r="AJ3" s="1151"/>
      <c r="AK3" s="738"/>
    </row>
    <row r="4" spans="1:37" s="598" customFormat="1" ht="42" customHeight="1">
      <c r="A4" s="1148"/>
      <c r="B4" s="1148"/>
      <c r="C4" s="597"/>
      <c r="D4" s="27" t="s">
        <v>259</v>
      </c>
      <c r="E4" s="27" t="s">
        <v>260</v>
      </c>
      <c r="F4" s="27" t="s">
        <v>261</v>
      </c>
      <c r="G4" s="27" t="s">
        <v>262</v>
      </c>
      <c r="H4" s="27" t="s">
        <v>263</v>
      </c>
      <c r="I4" s="27" t="s">
        <v>264</v>
      </c>
      <c r="J4" s="27" t="s">
        <v>265</v>
      </c>
      <c r="K4" s="27" t="s">
        <v>266</v>
      </c>
      <c r="L4" s="27" t="s">
        <v>267</v>
      </c>
      <c r="M4" s="27" t="s">
        <v>268</v>
      </c>
      <c r="N4" s="27" t="s">
        <v>269</v>
      </c>
      <c r="O4" s="28" t="s">
        <v>270</v>
      </c>
      <c r="P4" s="28" t="s">
        <v>271</v>
      </c>
      <c r="Q4" s="28" t="s">
        <v>272</v>
      </c>
      <c r="R4" s="28" t="s">
        <v>273</v>
      </c>
      <c r="S4" s="28" t="s">
        <v>274</v>
      </c>
      <c r="T4" s="28" t="s">
        <v>275</v>
      </c>
      <c r="U4" s="28" t="s">
        <v>276</v>
      </c>
      <c r="V4" s="28" t="s">
        <v>277</v>
      </c>
      <c r="W4" s="28" t="s">
        <v>278</v>
      </c>
      <c r="X4" s="28" t="s">
        <v>279</v>
      </c>
      <c r="Y4" s="28" t="s">
        <v>280</v>
      </c>
      <c r="Z4" s="29" t="s">
        <v>281</v>
      </c>
      <c r="AA4" s="29" t="s">
        <v>282</v>
      </c>
      <c r="AB4" s="29" t="s">
        <v>283</v>
      </c>
      <c r="AC4" s="29" t="s">
        <v>284</v>
      </c>
      <c r="AD4" s="29" t="s">
        <v>285</v>
      </c>
      <c r="AE4" s="29" t="s">
        <v>286</v>
      </c>
      <c r="AF4" s="29" t="s">
        <v>287</v>
      </c>
      <c r="AG4" s="29" t="s">
        <v>288</v>
      </c>
      <c r="AH4" s="29" t="s">
        <v>289</v>
      </c>
      <c r="AI4" s="29" t="s">
        <v>268</v>
      </c>
      <c r="AJ4" s="29" t="s">
        <v>280</v>
      </c>
      <c r="AK4" s="740"/>
    </row>
    <row r="5" spans="1:37" s="33" customFormat="1" ht="13.5" customHeight="1">
      <c r="A5" s="31"/>
      <c r="B5" s="31"/>
      <c r="C5" s="30"/>
      <c r="D5" s="30">
        <v>201</v>
      </c>
      <c r="E5" s="30"/>
      <c r="F5" s="30">
        <v>202</v>
      </c>
      <c r="G5" s="30">
        <v>203</v>
      </c>
      <c r="H5" s="30">
        <v>204</v>
      </c>
      <c r="I5" s="30">
        <v>205</v>
      </c>
      <c r="J5" s="30">
        <v>20601</v>
      </c>
      <c r="K5" s="30">
        <v>20602</v>
      </c>
      <c r="L5" s="30">
        <v>20603</v>
      </c>
      <c r="M5" s="30" t="s">
        <v>702</v>
      </c>
      <c r="N5" s="32"/>
      <c r="O5" s="30">
        <v>201</v>
      </c>
      <c r="P5" s="30"/>
      <c r="Q5" s="30">
        <v>202</v>
      </c>
      <c r="R5" s="30">
        <v>203</v>
      </c>
      <c r="S5" s="30">
        <v>204</v>
      </c>
      <c r="T5" s="30">
        <v>205</v>
      </c>
      <c r="U5" s="30">
        <v>20601</v>
      </c>
      <c r="V5" s="30">
        <v>20602</v>
      </c>
      <c r="W5" s="30">
        <v>20603</v>
      </c>
      <c r="X5" s="30" t="s">
        <v>702</v>
      </c>
      <c r="Y5" s="32"/>
      <c r="Z5" s="187">
        <v>201</v>
      </c>
      <c r="AA5" s="187"/>
      <c r="AB5" s="187">
        <v>202</v>
      </c>
      <c r="AC5" s="187">
        <v>203</v>
      </c>
      <c r="AD5" s="187">
        <v>204</v>
      </c>
      <c r="AE5" s="187">
        <v>205</v>
      </c>
      <c r="AF5" s="187">
        <v>20601</v>
      </c>
      <c r="AG5" s="187">
        <v>20602</v>
      </c>
      <c r="AH5" s="187">
        <v>20603</v>
      </c>
      <c r="AI5" s="187" t="s">
        <v>702</v>
      </c>
      <c r="AJ5" s="32"/>
      <c r="AK5" s="271"/>
    </row>
    <row r="6" spans="1:37" s="38" customFormat="1" ht="15">
      <c r="A6" s="34"/>
      <c r="B6" s="34"/>
      <c r="C6" s="34"/>
      <c r="D6" s="34" t="s">
        <v>290</v>
      </c>
      <c r="E6" s="34" t="s">
        <v>291</v>
      </c>
      <c r="F6" s="34"/>
      <c r="G6" s="34"/>
      <c r="H6" s="34"/>
      <c r="I6" s="34"/>
      <c r="J6" s="34" t="s">
        <v>292</v>
      </c>
      <c r="K6" s="34" t="s">
        <v>293</v>
      </c>
      <c r="L6" s="34" t="s">
        <v>294</v>
      </c>
      <c r="M6" s="34" t="s">
        <v>295</v>
      </c>
      <c r="N6" s="35"/>
      <c r="O6" s="34" t="s">
        <v>296</v>
      </c>
      <c r="P6" s="34" t="s">
        <v>297</v>
      </c>
      <c r="Q6" s="34"/>
      <c r="R6" s="34"/>
      <c r="S6" s="34"/>
      <c r="T6" s="34"/>
      <c r="U6" s="34" t="s">
        <v>298</v>
      </c>
      <c r="V6" s="34" t="s">
        <v>299</v>
      </c>
      <c r="W6" s="34" t="s">
        <v>300</v>
      </c>
      <c r="X6" s="34" t="s">
        <v>301</v>
      </c>
      <c r="Y6" s="36"/>
      <c r="Z6" s="34" t="s">
        <v>302</v>
      </c>
      <c r="AA6" s="34" t="s">
        <v>303</v>
      </c>
      <c r="AB6" s="34"/>
      <c r="AC6" s="34"/>
      <c r="AD6" s="34"/>
      <c r="AE6" s="34"/>
      <c r="AF6" s="34" t="s">
        <v>304</v>
      </c>
      <c r="AG6" s="34" t="s">
        <v>305</v>
      </c>
      <c r="AH6" s="34" t="s">
        <v>306</v>
      </c>
      <c r="AI6" s="34" t="s">
        <v>307</v>
      </c>
      <c r="AJ6" s="37"/>
      <c r="AK6" s="272"/>
    </row>
    <row r="7" spans="1:37" ht="37.5" customHeight="1">
      <c r="A7" s="1141" t="str">
        <f>目录及填表说明!D3</f>
        <v>请填XX地区</v>
      </c>
      <c r="B7" s="1143" t="str">
        <f>目录及填表说明!D4</f>
        <v>请填XX项目</v>
      </c>
      <c r="C7" s="734" t="s">
        <v>700</v>
      </c>
      <c r="D7" s="596">
        <f>'表2.7 成本控制表(出售)'!I7</f>
        <v>0</v>
      </c>
      <c r="E7" s="596">
        <f>SUM(F7:I7)</f>
        <v>0</v>
      </c>
      <c r="F7" s="596">
        <f>'表2.7 成本控制表(出售)'!I31</f>
        <v>0</v>
      </c>
      <c r="G7" s="596">
        <f>'表2.7 成本控制表(出售)'!I89</f>
        <v>0</v>
      </c>
      <c r="H7" s="596">
        <f>'表2.7 成本控制表(出售)'!I105</f>
        <v>0</v>
      </c>
      <c r="I7" s="596">
        <f>'表2.7 成本控制表(出售)'!I117</f>
        <v>0</v>
      </c>
      <c r="J7" s="596">
        <f>'表2.7 成本控制表(出售)'!I128</f>
        <v>0</v>
      </c>
      <c r="K7" s="596">
        <f>'表2.7 成本控制表(出售)'!I129</f>
        <v>0</v>
      </c>
      <c r="L7" s="596">
        <f>'表2.7 成本控制表(出售)'!I130</f>
        <v>0</v>
      </c>
      <c r="M7" s="596">
        <f>SUM('表2.7 成本控制表(出售)'!I131:I134)</f>
        <v>0</v>
      </c>
      <c r="N7" s="39">
        <f>SUM(D7:E7,J7:M7)</f>
        <v>0</v>
      </c>
      <c r="O7" s="596">
        <f>'表2.7 成本控制表(出售)'!P7</f>
        <v>0</v>
      </c>
      <c r="P7" s="596">
        <f>SUM(Q7:T7)</f>
        <v>0</v>
      </c>
      <c r="Q7" s="596">
        <f>'表2.7 成本控制表(出售)'!P31</f>
        <v>0</v>
      </c>
      <c r="R7" s="596">
        <f>'表2.7 成本控制表(出售)'!P89</f>
        <v>0</v>
      </c>
      <c r="S7" s="596">
        <f>'表2.7 成本控制表(出售)'!P105</f>
        <v>0</v>
      </c>
      <c r="T7" s="596">
        <f>'表2.7 成本控制表(出售)'!P117</f>
        <v>0</v>
      </c>
      <c r="U7" s="596">
        <f>'表2.7 成本控制表(出售)'!P128</f>
        <v>0</v>
      </c>
      <c r="V7" s="596">
        <f>'表2.7 成本控制表(出售)'!P129</f>
        <v>0</v>
      </c>
      <c r="W7" s="596">
        <f>'表2.7 成本控制表(出售)'!P130</f>
        <v>0</v>
      </c>
      <c r="X7" s="596">
        <f>SUM('表2.7 成本控制表(出售)'!P131:P134)</f>
        <v>0</v>
      </c>
      <c r="Y7" s="40">
        <f>SUM(O7:P7,U7:X7)</f>
        <v>0</v>
      </c>
      <c r="Z7" s="596">
        <f>D7-O7</f>
        <v>0</v>
      </c>
      <c r="AA7" s="596">
        <f t="shared" ref="AA7:AI7" si="0">E7-P7</f>
        <v>0</v>
      </c>
      <c r="AB7" s="596">
        <f t="shared" si="0"/>
        <v>0</v>
      </c>
      <c r="AC7" s="596">
        <f t="shared" si="0"/>
        <v>0</v>
      </c>
      <c r="AD7" s="596">
        <f t="shared" si="0"/>
        <v>0</v>
      </c>
      <c r="AE7" s="596">
        <f t="shared" si="0"/>
        <v>0</v>
      </c>
      <c r="AF7" s="596">
        <f t="shared" si="0"/>
        <v>0</v>
      </c>
      <c r="AG7" s="596">
        <f t="shared" si="0"/>
        <v>0</v>
      </c>
      <c r="AH7" s="596">
        <f t="shared" si="0"/>
        <v>0</v>
      </c>
      <c r="AI7" s="596">
        <f t="shared" si="0"/>
        <v>0</v>
      </c>
      <c r="AJ7" s="41">
        <f>SUM(Z7:AA7,AF7:AI7)</f>
        <v>0</v>
      </c>
      <c r="AK7" s="733">
        <f>AJ7-'表2.7 成本控制表(出售)'!R135</f>
        <v>0</v>
      </c>
    </row>
    <row r="8" spans="1:37" ht="37.5" customHeight="1">
      <c r="A8" s="1142"/>
      <c r="B8" s="1144"/>
      <c r="C8" s="735" t="s">
        <v>698</v>
      </c>
      <c r="D8" s="596">
        <f>'表2.7 成本控制表(出售)'!U7</f>
        <v>0</v>
      </c>
      <c r="E8" s="596">
        <f>SUM(F8:I8)</f>
        <v>0</v>
      </c>
      <c r="F8" s="596">
        <f>'表2.7 成本控制表(出售)'!U31</f>
        <v>0</v>
      </c>
      <c r="G8" s="596">
        <f>'表2.7 成本控制表(出售)'!U89</f>
        <v>0</v>
      </c>
      <c r="H8" s="596">
        <f>'表2.7 成本控制表(出售)'!U105</f>
        <v>0</v>
      </c>
      <c r="I8" s="596">
        <f>'表2.7 成本控制表(出售)'!U117</f>
        <v>0</v>
      </c>
      <c r="J8" s="596">
        <f>'表2.7 成本控制表(出售)'!U128</f>
        <v>0</v>
      </c>
      <c r="K8" s="596">
        <f>'表2.7 成本控制表(出售)'!U129</f>
        <v>0</v>
      </c>
      <c r="L8" s="596">
        <f>'表2.7 成本控制表(出售)'!U130</f>
        <v>0</v>
      </c>
      <c r="M8" s="596">
        <f>SUM('表2.7 成本控制表(出售)'!U131:U134)</f>
        <v>0</v>
      </c>
      <c r="N8" s="39">
        <f>SUM(D8:E8,J8:M8)</f>
        <v>0</v>
      </c>
      <c r="O8" s="596">
        <f>'表2.7 成本控制表(出售)'!AC7</f>
        <v>0</v>
      </c>
      <c r="P8" s="596">
        <f>SUM(Q8:T8)</f>
        <v>0</v>
      </c>
      <c r="Q8" s="596">
        <f>'表2.7 成本控制表(出售)'!AC31</f>
        <v>0</v>
      </c>
      <c r="R8" s="596">
        <f>'表2.7 成本控制表(出售)'!AC89</f>
        <v>0</v>
      </c>
      <c r="S8" s="596">
        <f>'表2.7 成本控制表(出售)'!AC105</f>
        <v>0</v>
      </c>
      <c r="T8" s="596">
        <f>'表2.7 成本控制表(出售)'!AC117</f>
        <v>0</v>
      </c>
      <c r="U8" s="596">
        <f>'表2.7 成本控制表(出售)'!AC128</f>
        <v>0</v>
      </c>
      <c r="V8" s="596">
        <f>'表2.7 成本控制表(出售)'!AC129</f>
        <v>0</v>
      </c>
      <c r="W8" s="596">
        <f>'表2.7 成本控制表(出售)'!AC130</f>
        <v>0</v>
      </c>
      <c r="X8" s="596">
        <f>SUM('表2.7 成本控制表(出售)'!AC131:AC134)</f>
        <v>0</v>
      </c>
      <c r="Y8" s="40">
        <f>SUM(O8:P8,U8:X8)</f>
        <v>0</v>
      </c>
      <c r="Z8" s="596">
        <f t="shared" ref="Z8:Z9" si="1">D8-O8</f>
        <v>0</v>
      </c>
      <c r="AA8" s="596">
        <f t="shared" ref="AA8:AA9" si="2">E8-P8</f>
        <v>0</v>
      </c>
      <c r="AB8" s="596">
        <f t="shared" ref="AB8:AB9" si="3">F8-Q8</f>
        <v>0</v>
      </c>
      <c r="AC8" s="596">
        <f t="shared" ref="AC8:AC9" si="4">G8-R8</f>
        <v>0</v>
      </c>
      <c r="AD8" s="596">
        <f t="shared" ref="AD8:AD9" si="5">H8-S8</f>
        <v>0</v>
      </c>
      <c r="AE8" s="596">
        <f t="shared" ref="AE8:AE9" si="6">I8-T8</f>
        <v>0</v>
      </c>
      <c r="AF8" s="596">
        <f t="shared" ref="AF8:AF9" si="7">J8-U8</f>
        <v>0</v>
      </c>
      <c r="AG8" s="596">
        <f t="shared" ref="AG8:AG9" si="8">K8-V8</f>
        <v>0</v>
      </c>
      <c r="AH8" s="596">
        <f t="shared" ref="AH8:AH9" si="9">L8-W8</f>
        <v>0</v>
      </c>
      <c r="AI8" s="596">
        <f t="shared" ref="AI8:AI9" si="10">M8-X8</f>
        <v>0</v>
      </c>
      <c r="AJ8" s="41">
        <f t="shared" ref="AJ8:AJ9" si="11">SUM(Z8:AA8,AF8:AI8)</f>
        <v>0</v>
      </c>
      <c r="AK8" s="733">
        <f>AJ8+'表2.7 成本控制表(出售)'!AC135-'表2.7 成本控制表(出售)'!U135</f>
        <v>0</v>
      </c>
    </row>
    <row r="9" spans="1:37" ht="37.5" customHeight="1">
      <c r="A9" s="1142"/>
      <c r="B9" s="1144"/>
      <c r="C9" s="735" t="s">
        <v>699</v>
      </c>
      <c r="D9" s="732">
        <f>D7+D8</f>
        <v>0</v>
      </c>
      <c r="E9" s="596">
        <f t="shared" ref="E9:Y9" si="12">E7+E8</f>
        <v>0</v>
      </c>
      <c r="F9" s="596">
        <f t="shared" si="12"/>
        <v>0</v>
      </c>
      <c r="G9" s="596">
        <f t="shared" si="12"/>
        <v>0</v>
      </c>
      <c r="H9" s="596">
        <f t="shared" si="12"/>
        <v>0</v>
      </c>
      <c r="I9" s="596">
        <f t="shared" si="12"/>
        <v>0</v>
      </c>
      <c r="J9" s="596">
        <f t="shared" si="12"/>
        <v>0</v>
      </c>
      <c r="K9" s="596">
        <f t="shared" si="12"/>
        <v>0</v>
      </c>
      <c r="L9" s="596">
        <f t="shared" si="12"/>
        <v>0</v>
      </c>
      <c r="M9" s="596">
        <f t="shared" si="12"/>
        <v>0</v>
      </c>
      <c r="N9" s="39">
        <f t="shared" si="12"/>
        <v>0</v>
      </c>
      <c r="O9" s="596">
        <f t="shared" si="12"/>
        <v>0</v>
      </c>
      <c r="P9" s="596">
        <f t="shared" si="12"/>
        <v>0</v>
      </c>
      <c r="Q9" s="596">
        <f t="shared" si="12"/>
        <v>0</v>
      </c>
      <c r="R9" s="596">
        <f t="shared" si="12"/>
        <v>0</v>
      </c>
      <c r="S9" s="596">
        <f t="shared" si="12"/>
        <v>0</v>
      </c>
      <c r="T9" s="596">
        <f t="shared" si="12"/>
        <v>0</v>
      </c>
      <c r="U9" s="596">
        <f t="shared" si="12"/>
        <v>0</v>
      </c>
      <c r="V9" s="596">
        <f t="shared" si="12"/>
        <v>0</v>
      </c>
      <c r="W9" s="596">
        <f t="shared" si="12"/>
        <v>0</v>
      </c>
      <c r="X9" s="596">
        <f t="shared" si="12"/>
        <v>0</v>
      </c>
      <c r="Y9" s="40">
        <f t="shared" si="12"/>
        <v>0</v>
      </c>
      <c r="Z9" s="596">
        <f t="shared" si="1"/>
        <v>0</v>
      </c>
      <c r="AA9" s="596">
        <f t="shared" si="2"/>
        <v>0</v>
      </c>
      <c r="AB9" s="596">
        <f t="shared" si="3"/>
        <v>0</v>
      </c>
      <c r="AC9" s="596">
        <f t="shared" si="4"/>
        <v>0</v>
      </c>
      <c r="AD9" s="596">
        <f t="shared" si="5"/>
        <v>0</v>
      </c>
      <c r="AE9" s="596">
        <f t="shared" si="6"/>
        <v>0</v>
      </c>
      <c r="AF9" s="596">
        <f t="shared" si="7"/>
        <v>0</v>
      </c>
      <c r="AG9" s="596">
        <f t="shared" si="8"/>
        <v>0</v>
      </c>
      <c r="AH9" s="596">
        <f t="shared" si="9"/>
        <v>0</v>
      </c>
      <c r="AI9" s="596">
        <f t="shared" si="10"/>
        <v>0</v>
      </c>
      <c r="AJ9" s="41">
        <f t="shared" si="11"/>
        <v>0</v>
      </c>
      <c r="AK9" s="733">
        <f>AJ9-'表2.7 成本控制表(出售)'!AL135</f>
        <v>0</v>
      </c>
    </row>
    <row r="10" spans="1:37" ht="172.5" customHeight="1">
      <c r="A10" s="1141"/>
      <c r="B10" s="1143"/>
      <c r="C10" s="736" t="s">
        <v>701</v>
      </c>
      <c r="D10" s="678"/>
      <c r="E10" s="678"/>
      <c r="F10" s="678"/>
      <c r="G10" s="678"/>
      <c r="H10" s="678"/>
      <c r="I10" s="678"/>
      <c r="J10" s="678"/>
      <c r="K10" s="678"/>
      <c r="L10" s="678"/>
      <c r="M10" s="678"/>
      <c r="N10" s="678"/>
      <c r="O10" s="678"/>
      <c r="P10" s="678"/>
      <c r="Q10" s="678"/>
      <c r="R10" s="678"/>
      <c r="S10" s="678"/>
      <c r="T10" s="678"/>
      <c r="U10" s="678"/>
      <c r="V10" s="678"/>
      <c r="W10" s="678"/>
      <c r="X10" s="678"/>
      <c r="Y10" s="679"/>
      <c r="Z10" s="680"/>
      <c r="AA10" s="680"/>
      <c r="AB10" s="680"/>
      <c r="AC10" s="680"/>
      <c r="AD10" s="680"/>
      <c r="AE10" s="680"/>
      <c r="AF10" s="680"/>
      <c r="AG10" s="680"/>
      <c r="AH10" s="680"/>
      <c r="AI10" s="680"/>
      <c r="AJ10" s="680"/>
    </row>
    <row r="11" spans="1:37" ht="21" customHeight="1"/>
    <row r="12" spans="1:37" ht="21" customHeight="1">
      <c r="D12" s="42"/>
      <c r="E12" s="43"/>
      <c r="F12" s="43"/>
      <c r="G12" s="43"/>
      <c r="H12" s="43"/>
      <c r="I12" s="43"/>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row>
    <row r="13" spans="1:37" ht="21" customHeight="1">
      <c r="E13" s="43"/>
      <c r="F13" s="43"/>
      <c r="G13" s="43"/>
      <c r="H13" s="43"/>
      <c r="I13" s="43"/>
    </row>
    <row r="14" spans="1:37" ht="21" customHeight="1">
      <c r="E14" s="43"/>
      <c r="F14" s="42"/>
      <c r="G14" s="43"/>
      <c r="H14" s="43"/>
      <c r="I14" s="43"/>
    </row>
    <row r="15" spans="1:37" ht="21" customHeight="1">
      <c r="E15" s="43"/>
      <c r="F15" s="43"/>
      <c r="G15" s="43"/>
      <c r="H15" s="43"/>
      <c r="I15" s="43"/>
    </row>
  </sheetData>
  <mergeCells count="8">
    <mergeCell ref="A7:A10"/>
    <mergeCell ref="B7:B10"/>
    <mergeCell ref="A1:AJ1"/>
    <mergeCell ref="A3:A4"/>
    <mergeCell ref="B3:B4"/>
    <mergeCell ref="D3:N3"/>
    <mergeCell ref="O3:Y3"/>
    <mergeCell ref="Z3:AJ3"/>
  </mergeCells>
  <phoneticPr fontId="2" type="noConversion"/>
  <conditionalFormatting sqref="C7:C9">
    <cfRule type="duplicateValues" dxfId="6" priority="1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14"/>
  <sheetViews>
    <sheetView zoomScale="80" zoomScaleNormal="80" workbookViewId="0">
      <pane xSplit="4" ySplit="6" topLeftCell="R7" activePane="bottomRight" state="frozen"/>
      <selection pane="topRight" activeCell="E1" sqref="E1"/>
      <selection pane="bottomLeft" activeCell="A7" sqref="A7"/>
      <selection pane="bottomRight" activeCell="AC14" sqref="AC14"/>
    </sheetView>
  </sheetViews>
  <sheetFormatPr defaultRowHeight="17.25" outlineLevelRow="1"/>
  <cols>
    <col min="1" max="1" width="6.125" style="781" customWidth="1"/>
    <col min="2" max="2" width="6.125" style="780" hidden="1" customWidth="1"/>
    <col min="3" max="3" width="6.125" style="781" customWidth="1"/>
    <col min="4" max="4" width="13.375" style="46" customWidth="1"/>
    <col min="5" max="6" width="14" style="47" customWidth="1"/>
    <col min="7" max="7" width="9.75" style="205" bestFit="1" customWidth="1"/>
    <col min="8" max="9" width="14" style="47" customWidth="1"/>
    <col min="10" max="10" width="9.75" style="205" bestFit="1" customWidth="1"/>
    <col min="11" max="12" width="14" style="47" customWidth="1"/>
    <col min="13" max="13" width="9.75" style="205" bestFit="1" customWidth="1"/>
    <col min="14" max="15" width="11" style="47" bestFit="1" customWidth="1"/>
    <col min="16" max="16" width="9.75" style="209" bestFit="1" customWidth="1"/>
    <col min="17" max="18" width="11" style="47" bestFit="1" customWidth="1"/>
    <col min="19" max="19" width="9.75" style="209" bestFit="1" customWidth="1"/>
    <col min="20" max="21" width="11" style="47" bestFit="1" customWidth="1"/>
    <col min="22" max="22" width="9.75" style="209" bestFit="1" customWidth="1"/>
    <col min="23" max="23" width="13.375" style="47" customWidth="1"/>
    <col min="24" max="24" width="12.25" style="47" customWidth="1"/>
    <col min="25" max="25" width="9.625" style="205" customWidth="1"/>
    <col min="26" max="26" width="13.375" style="47" customWidth="1"/>
    <col min="27" max="27" width="12.25" style="47" customWidth="1"/>
    <col min="28" max="28" width="9.625" style="205" customWidth="1"/>
    <col min="29" max="29" width="13.375" style="47" customWidth="1"/>
    <col min="30" max="30" width="12.25" style="47" customWidth="1"/>
    <col min="31" max="31" width="9.625" style="205" customWidth="1"/>
    <col min="32" max="32" width="31.25" style="45" customWidth="1"/>
    <col min="33" max="33" width="9" style="263"/>
    <col min="34" max="16384" width="9" style="14"/>
  </cols>
  <sheetData>
    <row r="1" spans="1:34" ht="29.25">
      <c r="A1" s="764"/>
      <c r="B1" s="1159" t="s">
        <v>607</v>
      </c>
      <c r="C1" s="1159"/>
      <c r="D1" s="1159"/>
      <c r="E1" s="1159"/>
      <c r="F1" s="1159"/>
      <c r="G1" s="1159"/>
      <c r="H1" s="1159"/>
      <c r="I1" s="1159"/>
      <c r="J1" s="1159"/>
      <c r="K1" s="1159"/>
      <c r="L1" s="1159"/>
      <c r="M1" s="1159"/>
      <c r="N1" s="1159"/>
      <c r="O1" s="1159"/>
      <c r="P1" s="1159"/>
      <c r="Q1" s="1159"/>
      <c r="R1" s="1159"/>
      <c r="S1" s="1159"/>
      <c r="T1" s="1159"/>
      <c r="U1" s="1159"/>
      <c r="V1" s="1159"/>
      <c r="W1" s="1159"/>
      <c r="X1" s="1159"/>
      <c r="Y1" s="1159"/>
      <c r="Z1" s="1159"/>
      <c r="AA1" s="1159"/>
      <c r="AB1" s="1159"/>
      <c r="AC1" s="1159"/>
      <c r="AD1" s="1159"/>
      <c r="AE1" s="1159"/>
      <c r="AF1" s="1159"/>
    </row>
    <row r="2" spans="1:34" ht="18" customHeight="1">
      <c r="A2" s="782" t="s">
        <v>593</v>
      </c>
      <c r="B2" s="783"/>
      <c r="C2" s="784"/>
      <c r="D2" s="302"/>
      <c r="E2" s="302"/>
      <c r="F2" s="302"/>
      <c r="G2" s="302"/>
      <c r="H2" s="302"/>
      <c r="I2" s="302"/>
      <c r="J2" s="302"/>
      <c r="K2" s="302"/>
      <c r="L2" s="302"/>
      <c r="M2" s="302"/>
      <c r="N2" s="302"/>
      <c r="O2" s="302"/>
      <c r="P2" s="302"/>
      <c r="Q2" s="302"/>
      <c r="R2" s="302"/>
      <c r="S2" s="302"/>
      <c r="T2" s="302"/>
      <c r="U2" s="302"/>
      <c r="V2" s="302"/>
      <c r="W2" s="302"/>
      <c r="X2" s="302"/>
      <c r="Y2" s="303"/>
      <c r="Z2" s="302"/>
      <c r="AA2" s="302"/>
      <c r="AB2" s="303"/>
      <c r="AC2" s="302"/>
      <c r="AD2" s="302"/>
      <c r="AE2" s="303"/>
      <c r="AF2" s="263"/>
    </row>
    <row r="3" spans="1:34" s="3" customFormat="1" ht="15.75" customHeight="1" thickBot="1">
      <c r="A3" s="782" t="s">
        <v>358</v>
      </c>
      <c r="B3" s="785"/>
      <c r="C3" s="786"/>
      <c r="D3" s="302"/>
      <c r="E3" s="302"/>
      <c r="F3" s="302"/>
      <c r="G3" s="302"/>
      <c r="H3" s="302"/>
      <c r="I3" s="302"/>
      <c r="J3" s="302"/>
      <c r="K3" s="302"/>
      <c r="L3" s="302"/>
      <c r="M3" s="302"/>
      <c r="N3" s="302"/>
      <c r="O3" s="302"/>
      <c r="P3" s="302"/>
      <c r="Q3" s="302"/>
      <c r="R3" s="302"/>
      <c r="S3" s="302"/>
      <c r="T3" s="302"/>
      <c r="U3" s="302"/>
      <c r="V3" s="302"/>
      <c r="W3" s="302"/>
      <c r="X3" s="302"/>
      <c r="Y3" s="210"/>
      <c r="Z3" s="302"/>
      <c r="AA3" s="302"/>
      <c r="AB3" s="210"/>
      <c r="AC3" s="302"/>
      <c r="AD3" s="302"/>
      <c r="AE3" s="210"/>
      <c r="AF3" s="263"/>
      <c r="AG3" s="273"/>
    </row>
    <row r="4" spans="1:34" s="196" customFormat="1" ht="18" customHeight="1">
      <c r="A4" s="1160" t="s">
        <v>54</v>
      </c>
      <c r="B4" s="1161" t="s">
        <v>361</v>
      </c>
      <c r="C4" s="1162" t="s">
        <v>734</v>
      </c>
      <c r="D4" s="1163" t="s">
        <v>362</v>
      </c>
      <c r="E4" s="1152" t="s">
        <v>359</v>
      </c>
      <c r="F4" s="1152"/>
      <c r="G4" s="1152"/>
      <c r="H4" s="1152"/>
      <c r="I4" s="1152"/>
      <c r="J4" s="1152"/>
      <c r="K4" s="1152"/>
      <c r="L4" s="1152"/>
      <c r="M4" s="1152"/>
      <c r="N4" s="1166" t="s">
        <v>360</v>
      </c>
      <c r="O4" s="1167"/>
      <c r="P4" s="1167"/>
      <c r="Q4" s="1167"/>
      <c r="R4" s="1167"/>
      <c r="S4" s="1167"/>
      <c r="T4" s="1167"/>
      <c r="U4" s="1167"/>
      <c r="V4" s="1168"/>
      <c r="W4" s="1166" t="s">
        <v>363</v>
      </c>
      <c r="X4" s="1167"/>
      <c r="Y4" s="1167"/>
      <c r="Z4" s="1167"/>
      <c r="AA4" s="1167"/>
      <c r="AB4" s="1167"/>
      <c r="AC4" s="1167"/>
      <c r="AD4" s="1167"/>
      <c r="AE4" s="1168"/>
      <c r="AF4" s="1165" t="s">
        <v>708</v>
      </c>
      <c r="AG4" s="1153" t="s">
        <v>621</v>
      </c>
      <c r="AH4" s="1154"/>
    </row>
    <row r="5" spans="1:34" s="196" customFormat="1" ht="18">
      <c r="A5" s="1160"/>
      <c r="B5" s="1161"/>
      <c r="C5" s="1162"/>
      <c r="D5" s="1164"/>
      <c r="E5" s="1152" t="s">
        <v>703</v>
      </c>
      <c r="F5" s="1152"/>
      <c r="G5" s="1152"/>
      <c r="H5" s="1152" t="s">
        <v>698</v>
      </c>
      <c r="I5" s="1152"/>
      <c r="J5" s="1152"/>
      <c r="K5" s="1152" t="s">
        <v>699</v>
      </c>
      <c r="L5" s="1152"/>
      <c r="M5" s="1152"/>
      <c r="N5" s="1152" t="s">
        <v>703</v>
      </c>
      <c r="O5" s="1152"/>
      <c r="P5" s="1152"/>
      <c r="Q5" s="1152" t="s">
        <v>698</v>
      </c>
      <c r="R5" s="1152"/>
      <c r="S5" s="1152"/>
      <c r="T5" s="1152" t="s">
        <v>699</v>
      </c>
      <c r="U5" s="1152"/>
      <c r="V5" s="1152"/>
      <c r="W5" s="1152" t="s">
        <v>703</v>
      </c>
      <c r="X5" s="1152"/>
      <c r="Y5" s="1152"/>
      <c r="Z5" s="1152" t="s">
        <v>698</v>
      </c>
      <c r="AA5" s="1152"/>
      <c r="AB5" s="1152"/>
      <c r="AC5" s="1152" t="s">
        <v>699</v>
      </c>
      <c r="AD5" s="1152"/>
      <c r="AE5" s="1152"/>
      <c r="AF5" s="1165"/>
      <c r="AG5" s="1155"/>
      <c r="AH5" s="1156"/>
    </row>
    <row r="6" spans="1:34" s="196" customFormat="1" ht="18.75" thickBot="1">
      <c r="A6" s="1160"/>
      <c r="B6" s="1161"/>
      <c r="C6" s="1162"/>
      <c r="D6" s="1164"/>
      <c r="E6" s="197" t="s">
        <v>594</v>
      </c>
      <c r="F6" s="197" t="s">
        <v>590</v>
      </c>
      <c r="G6" s="203" t="s">
        <v>364</v>
      </c>
      <c r="H6" s="197" t="s">
        <v>704</v>
      </c>
      <c r="I6" s="197" t="s">
        <v>705</v>
      </c>
      <c r="J6" s="203" t="s">
        <v>364</v>
      </c>
      <c r="K6" s="197" t="s">
        <v>706</v>
      </c>
      <c r="L6" s="197" t="s">
        <v>707</v>
      </c>
      <c r="M6" s="203" t="s">
        <v>364</v>
      </c>
      <c r="N6" s="197" t="s">
        <v>365</v>
      </c>
      <c r="O6" s="197" t="s">
        <v>366</v>
      </c>
      <c r="P6" s="206" t="s">
        <v>367</v>
      </c>
      <c r="Q6" s="197" t="s">
        <v>365</v>
      </c>
      <c r="R6" s="197" t="s">
        <v>366</v>
      </c>
      <c r="S6" s="206" t="s">
        <v>367</v>
      </c>
      <c r="T6" s="197" t="s">
        <v>365</v>
      </c>
      <c r="U6" s="197" t="s">
        <v>366</v>
      </c>
      <c r="V6" s="206" t="s">
        <v>367</v>
      </c>
      <c r="W6" s="197" t="s">
        <v>594</v>
      </c>
      <c r="X6" s="197" t="s">
        <v>590</v>
      </c>
      <c r="Y6" s="203" t="s">
        <v>364</v>
      </c>
      <c r="Z6" s="197" t="s">
        <v>704</v>
      </c>
      <c r="AA6" s="197" t="s">
        <v>705</v>
      </c>
      <c r="AB6" s="203" t="s">
        <v>364</v>
      </c>
      <c r="AC6" s="197" t="s">
        <v>706</v>
      </c>
      <c r="AD6" s="197" t="s">
        <v>707</v>
      </c>
      <c r="AE6" s="203" t="s">
        <v>364</v>
      </c>
      <c r="AF6" s="1165"/>
      <c r="AG6" s="1157"/>
      <c r="AH6" s="1158"/>
    </row>
    <row r="7" spans="1:34" ht="44.25" customHeight="1">
      <c r="A7" s="777" t="str">
        <f>目录及填表说明!D3</f>
        <v>请填XX地区</v>
      </c>
      <c r="B7" s="778"/>
      <c r="C7" s="779" t="str">
        <f>目录及填表说明!D4</f>
        <v>请填XX项目</v>
      </c>
      <c r="D7" s="198" t="s">
        <v>0</v>
      </c>
      <c r="E7" s="754">
        <f>'表2.6 销售执行表（出售）'!H6</f>
        <v>0</v>
      </c>
      <c r="F7" s="754">
        <f>'表2.6 销售执行表（出售）'!O6</f>
        <v>0</v>
      </c>
      <c r="G7" s="204">
        <f t="shared" ref="G7:G14" si="0">IF(E7=0,IF(F7&gt;0,100%,IF(F7&lt;0,-100%,0)),IF(E7&lt;0,IF(F7&gt;0,100%,-F7/E7),F7/E7))</f>
        <v>0</v>
      </c>
      <c r="H7" s="754">
        <f>'表2.6 销售执行表（出售）'!Q6</f>
        <v>0</v>
      </c>
      <c r="I7" s="754">
        <f>'表2.6 销售执行表（出售）'!X6</f>
        <v>0</v>
      </c>
      <c r="J7" s="204">
        <f t="shared" ref="J7:J14" si="1">IF(H7=0,IF(I7&gt;0,100%,IF(I7&lt;0,-100%,0)),IF(H7&lt;0,IF(I7&gt;0,100%,-I7/H7),I7/H7))</f>
        <v>0</v>
      </c>
      <c r="K7" s="754">
        <f>E7+H7</f>
        <v>0</v>
      </c>
      <c r="L7" s="754">
        <f>F7+I7</f>
        <v>0</v>
      </c>
      <c r="M7" s="204">
        <f t="shared" ref="M7:M14" si="2">IF(K7=0,IF(L7&gt;0,100%,IF(L7&lt;0,-100%,0)),IF(K7&lt;0,IF(L7&gt;0,100%,-L7/K7),L7/K7))</f>
        <v>0</v>
      </c>
      <c r="N7" s="754">
        <f t="shared" ref="N7:O13" si="3">IFERROR(W7/E7,0)*10000</f>
        <v>0</v>
      </c>
      <c r="O7" s="754">
        <f t="shared" si="3"/>
        <v>0</v>
      </c>
      <c r="P7" s="207" t="str">
        <f t="shared" ref="P7:P14" si="4">IFERROR((O7-N7)/N7,"")</f>
        <v/>
      </c>
      <c r="Q7" s="754">
        <f>IFERROR(Z7/H7,0)*10000</f>
        <v>0</v>
      </c>
      <c r="R7" s="754">
        <f>IFERROR(AA7/I7,0)*10000</f>
        <v>0</v>
      </c>
      <c r="S7" s="207" t="str">
        <f t="shared" ref="S7:S14" si="5">IFERROR((R7-Q7)/Q7,"")</f>
        <v/>
      </c>
      <c r="T7" s="754">
        <f>IFERROR(AC7/K7,0)*10000</f>
        <v>0</v>
      </c>
      <c r="U7" s="754">
        <f>IFERROR(AD7/L7,0)*10000</f>
        <v>0</v>
      </c>
      <c r="V7" s="207" t="str">
        <f t="shared" ref="V7:V14" si="6">IFERROR((U7-T7)/T7,"")</f>
        <v/>
      </c>
      <c r="W7" s="754">
        <f>'表2.6 销售执行表（出售）'!H66</f>
        <v>0</v>
      </c>
      <c r="X7" s="754">
        <f>'表2.6 销售执行表（出售）'!O66</f>
        <v>0</v>
      </c>
      <c r="Y7" s="204">
        <f t="shared" ref="Y7:Y13" si="7">IF(W7=0,IF(X7&gt;0,100%,IF(X7&lt;0,-100%,0)),IF(W7&lt;0,IF(X7&gt;0,100%,-X7/W7),X7/W7))</f>
        <v>0</v>
      </c>
      <c r="Z7" s="754">
        <f>'表2.6 销售执行表（出售）'!Q66</f>
        <v>0</v>
      </c>
      <c r="AA7" s="754">
        <f>'表2.6 销售执行表（出售）'!X66</f>
        <v>0</v>
      </c>
      <c r="AB7" s="204">
        <f t="shared" ref="AB7:AB13" si="8">IF(Z7=0,IF(AA7&gt;0,100%,IF(AA7&lt;0,-100%,0)),IF(Z7&lt;0,IF(AA7&gt;0,100%,-AA7/Z7),AA7/Z7))</f>
        <v>0</v>
      </c>
      <c r="AC7" s="754">
        <f>W7+Z7</f>
        <v>0</v>
      </c>
      <c r="AD7" s="754">
        <f>X7+AA7</f>
        <v>0</v>
      </c>
      <c r="AE7" s="204">
        <f t="shared" ref="AE7:AE13" si="9">IF(AC7=0,IF(AD7&gt;0,100%,IF(AD7&lt;0,-100%,0)),IF(AC7&lt;0,IF(AD7&gt;0,100%,-AD7/AC7),AD7/AC7))</f>
        <v>0</v>
      </c>
      <c r="AF7" s="755"/>
      <c r="AG7" s="276"/>
      <c r="AH7" s="274"/>
    </row>
    <row r="8" spans="1:34" ht="44.25" customHeight="1" outlineLevel="1">
      <c r="A8" s="777" t="str">
        <f>A7</f>
        <v>请填XX地区</v>
      </c>
      <c r="B8" s="778"/>
      <c r="C8" s="779" t="str">
        <f>C7</f>
        <v>请填XX项目</v>
      </c>
      <c r="D8" s="198" t="s">
        <v>1</v>
      </c>
      <c r="E8" s="754">
        <f>'表2.6 销售执行表（出售）'!H11</f>
        <v>0</v>
      </c>
      <c r="F8" s="754">
        <f>'表2.6 销售执行表（出售）'!O11</f>
        <v>0</v>
      </c>
      <c r="G8" s="204">
        <f t="shared" si="0"/>
        <v>0</v>
      </c>
      <c r="H8" s="754">
        <f>'表2.6 销售执行表（出售）'!Q11</f>
        <v>0</v>
      </c>
      <c r="I8" s="754">
        <f>'表2.6 销售执行表（出售）'!X11</f>
        <v>0</v>
      </c>
      <c r="J8" s="204">
        <f t="shared" si="1"/>
        <v>0</v>
      </c>
      <c r="K8" s="754">
        <f t="shared" ref="K8:K13" si="10">E8+H8</f>
        <v>0</v>
      </c>
      <c r="L8" s="754">
        <f t="shared" ref="L8:L13" si="11">F8+I8</f>
        <v>0</v>
      </c>
      <c r="M8" s="204">
        <f t="shared" si="2"/>
        <v>0</v>
      </c>
      <c r="N8" s="754">
        <f t="shared" si="3"/>
        <v>0</v>
      </c>
      <c r="O8" s="754">
        <f t="shared" si="3"/>
        <v>0</v>
      </c>
      <c r="P8" s="207" t="str">
        <f t="shared" si="4"/>
        <v/>
      </c>
      <c r="Q8" s="754">
        <f t="shared" ref="Q8:Q13" si="12">IFERROR(Z8/H8,0)*10000</f>
        <v>0</v>
      </c>
      <c r="R8" s="754">
        <f t="shared" ref="R8:R13" si="13">IFERROR(AA8/I8,0)*10000</f>
        <v>0</v>
      </c>
      <c r="S8" s="207" t="str">
        <f t="shared" si="5"/>
        <v/>
      </c>
      <c r="T8" s="754">
        <f t="shared" ref="T8:T13" si="14">IFERROR(AC8/K8,0)*10000</f>
        <v>0</v>
      </c>
      <c r="U8" s="754">
        <f t="shared" ref="U8:U13" si="15">IFERROR(AD8/L8,0)*10000</f>
        <v>0</v>
      </c>
      <c r="V8" s="207" t="str">
        <f t="shared" si="6"/>
        <v/>
      </c>
      <c r="W8" s="754">
        <f>'表2.6 销售执行表（出售）'!H71</f>
        <v>0</v>
      </c>
      <c r="X8" s="754">
        <f>'表2.6 销售执行表（出售）'!O71</f>
        <v>0</v>
      </c>
      <c r="Y8" s="204">
        <f t="shared" si="7"/>
        <v>0</v>
      </c>
      <c r="Z8" s="754">
        <f>'表2.6 销售执行表（出售）'!Q71</f>
        <v>0</v>
      </c>
      <c r="AA8" s="754">
        <f>'表2.6 销售执行表（出售）'!X71</f>
        <v>0</v>
      </c>
      <c r="AB8" s="204">
        <f t="shared" si="8"/>
        <v>0</v>
      </c>
      <c r="AC8" s="754">
        <f t="shared" ref="AC8:AC13" si="16">W8+Z8</f>
        <v>0</v>
      </c>
      <c r="AD8" s="754">
        <f t="shared" ref="AD8:AD13" si="17">X8+AA8</f>
        <v>0</v>
      </c>
      <c r="AE8" s="204">
        <f t="shared" si="9"/>
        <v>0</v>
      </c>
      <c r="AF8" s="442"/>
      <c r="AG8" s="276"/>
      <c r="AH8" s="274"/>
    </row>
    <row r="9" spans="1:34" ht="44.25" customHeight="1" outlineLevel="1">
      <c r="A9" s="777" t="str">
        <f t="shared" ref="A9:A14" si="18">A8</f>
        <v>请填XX地区</v>
      </c>
      <c r="B9" s="778"/>
      <c r="C9" s="779" t="str">
        <f t="shared" ref="C9:C14" si="19">C8</f>
        <v>请填XX项目</v>
      </c>
      <c r="D9" s="198" t="s">
        <v>2</v>
      </c>
      <c r="E9" s="754">
        <f>'表2.6 销售执行表（出售）'!H16</f>
        <v>0</v>
      </c>
      <c r="F9" s="754">
        <f>'表2.6 销售执行表（出售）'!O16</f>
        <v>0</v>
      </c>
      <c r="G9" s="204">
        <f t="shared" si="0"/>
        <v>0</v>
      </c>
      <c r="H9" s="754">
        <f>'表2.6 销售执行表（出售）'!Q16</f>
        <v>0</v>
      </c>
      <c r="I9" s="754">
        <f>'表2.6 销售执行表（出售）'!X16</f>
        <v>0</v>
      </c>
      <c r="J9" s="204">
        <f t="shared" si="1"/>
        <v>0</v>
      </c>
      <c r="K9" s="754">
        <f t="shared" si="10"/>
        <v>0</v>
      </c>
      <c r="L9" s="754">
        <f t="shared" si="11"/>
        <v>0</v>
      </c>
      <c r="M9" s="204">
        <f t="shared" si="2"/>
        <v>0</v>
      </c>
      <c r="N9" s="754">
        <f t="shared" si="3"/>
        <v>0</v>
      </c>
      <c r="O9" s="754">
        <f t="shared" si="3"/>
        <v>0</v>
      </c>
      <c r="P9" s="207" t="str">
        <f t="shared" si="4"/>
        <v/>
      </c>
      <c r="Q9" s="754">
        <f t="shared" si="12"/>
        <v>0</v>
      </c>
      <c r="R9" s="754">
        <f t="shared" si="13"/>
        <v>0</v>
      </c>
      <c r="S9" s="207" t="str">
        <f t="shared" si="5"/>
        <v/>
      </c>
      <c r="T9" s="754">
        <f t="shared" si="14"/>
        <v>0</v>
      </c>
      <c r="U9" s="754">
        <f t="shared" si="15"/>
        <v>0</v>
      </c>
      <c r="V9" s="207" t="str">
        <f t="shared" si="6"/>
        <v/>
      </c>
      <c r="W9" s="754">
        <f>'表2.6 销售执行表（出售）'!H76</f>
        <v>0</v>
      </c>
      <c r="X9" s="754">
        <f>'表2.6 销售执行表（出售）'!O76</f>
        <v>0</v>
      </c>
      <c r="Y9" s="204">
        <f t="shared" si="7"/>
        <v>0</v>
      </c>
      <c r="Z9" s="754">
        <f>'表2.6 销售执行表（出售）'!Q76</f>
        <v>0</v>
      </c>
      <c r="AA9" s="754">
        <f>'表2.6 销售执行表（出售）'!X76</f>
        <v>0</v>
      </c>
      <c r="AB9" s="204">
        <f t="shared" si="8"/>
        <v>0</v>
      </c>
      <c r="AC9" s="754">
        <f t="shared" si="16"/>
        <v>0</v>
      </c>
      <c r="AD9" s="754">
        <f t="shared" si="17"/>
        <v>0</v>
      </c>
      <c r="AE9" s="204">
        <f t="shared" si="9"/>
        <v>0</v>
      </c>
      <c r="AF9" s="442"/>
      <c r="AG9" s="276"/>
      <c r="AH9" s="274"/>
    </row>
    <row r="10" spans="1:34" ht="44.25" customHeight="1" outlineLevel="1">
      <c r="A10" s="777" t="str">
        <f t="shared" si="18"/>
        <v>请填XX地区</v>
      </c>
      <c r="B10" s="778"/>
      <c r="C10" s="779" t="str">
        <f t="shared" si="19"/>
        <v>请填XX项目</v>
      </c>
      <c r="D10" s="198" t="s">
        <v>3</v>
      </c>
      <c r="E10" s="754">
        <f>'表2.6 销售执行表（出售）'!H21</f>
        <v>0</v>
      </c>
      <c r="F10" s="754">
        <f>'表2.6 销售执行表（出售）'!O21</f>
        <v>0</v>
      </c>
      <c r="G10" s="204">
        <f t="shared" si="0"/>
        <v>0</v>
      </c>
      <c r="H10" s="754">
        <f>'表2.6 销售执行表（出售）'!Q21</f>
        <v>0</v>
      </c>
      <c r="I10" s="754">
        <f>'表2.6 销售执行表（出售）'!X21</f>
        <v>0</v>
      </c>
      <c r="J10" s="204">
        <f t="shared" si="1"/>
        <v>0</v>
      </c>
      <c r="K10" s="754">
        <f t="shared" si="10"/>
        <v>0</v>
      </c>
      <c r="L10" s="754">
        <f t="shared" si="11"/>
        <v>0</v>
      </c>
      <c r="M10" s="204">
        <f t="shared" si="2"/>
        <v>0</v>
      </c>
      <c r="N10" s="754">
        <f t="shared" si="3"/>
        <v>0</v>
      </c>
      <c r="O10" s="754">
        <f t="shared" si="3"/>
        <v>0</v>
      </c>
      <c r="P10" s="207" t="str">
        <f t="shared" si="4"/>
        <v/>
      </c>
      <c r="Q10" s="754">
        <f t="shared" si="12"/>
        <v>0</v>
      </c>
      <c r="R10" s="754">
        <f t="shared" si="13"/>
        <v>0</v>
      </c>
      <c r="S10" s="207" t="str">
        <f t="shared" si="5"/>
        <v/>
      </c>
      <c r="T10" s="754">
        <f t="shared" si="14"/>
        <v>0</v>
      </c>
      <c r="U10" s="754">
        <f t="shared" si="15"/>
        <v>0</v>
      </c>
      <c r="V10" s="207" t="str">
        <f t="shared" si="6"/>
        <v/>
      </c>
      <c r="W10" s="754">
        <f>'表2.6 销售执行表（出售）'!H81</f>
        <v>0</v>
      </c>
      <c r="X10" s="754">
        <f>'表2.6 销售执行表（出售）'!O81</f>
        <v>0</v>
      </c>
      <c r="Y10" s="204">
        <f t="shared" si="7"/>
        <v>0</v>
      </c>
      <c r="Z10" s="754">
        <f>'表2.6 销售执行表（出售）'!Q81</f>
        <v>0</v>
      </c>
      <c r="AA10" s="754">
        <f>'表2.6 销售执行表（出售）'!X81</f>
        <v>0</v>
      </c>
      <c r="AB10" s="204">
        <f t="shared" si="8"/>
        <v>0</v>
      </c>
      <c r="AC10" s="754">
        <f t="shared" si="16"/>
        <v>0</v>
      </c>
      <c r="AD10" s="754">
        <f t="shared" si="17"/>
        <v>0</v>
      </c>
      <c r="AE10" s="204">
        <f t="shared" si="9"/>
        <v>0</v>
      </c>
      <c r="AF10" s="442"/>
      <c r="AG10" s="276"/>
      <c r="AH10" s="274"/>
    </row>
    <row r="11" spans="1:34" ht="44.25" customHeight="1" outlineLevel="1">
      <c r="A11" s="777" t="str">
        <f t="shared" si="18"/>
        <v>请填XX地区</v>
      </c>
      <c r="B11" s="778"/>
      <c r="C11" s="779" t="str">
        <f t="shared" si="19"/>
        <v>请填XX项目</v>
      </c>
      <c r="D11" s="198" t="s">
        <v>4</v>
      </c>
      <c r="E11" s="754">
        <f>'表2.6 销售执行表（出售）'!H26</f>
        <v>0</v>
      </c>
      <c r="F11" s="754">
        <f>'表2.6 销售执行表（出售）'!O26</f>
        <v>0</v>
      </c>
      <c r="G11" s="204">
        <f t="shared" si="0"/>
        <v>0</v>
      </c>
      <c r="H11" s="754">
        <f>'表2.6 销售执行表（出售）'!Q26</f>
        <v>0</v>
      </c>
      <c r="I11" s="754">
        <f>'表2.6 销售执行表（出售）'!X26</f>
        <v>0</v>
      </c>
      <c r="J11" s="204">
        <f t="shared" si="1"/>
        <v>0</v>
      </c>
      <c r="K11" s="754">
        <f t="shared" si="10"/>
        <v>0</v>
      </c>
      <c r="L11" s="754">
        <f t="shared" si="11"/>
        <v>0</v>
      </c>
      <c r="M11" s="204">
        <f t="shared" si="2"/>
        <v>0</v>
      </c>
      <c r="N11" s="754">
        <f t="shared" si="3"/>
        <v>0</v>
      </c>
      <c r="O11" s="754">
        <f t="shared" si="3"/>
        <v>0</v>
      </c>
      <c r="P11" s="207" t="str">
        <f t="shared" si="4"/>
        <v/>
      </c>
      <c r="Q11" s="754">
        <f t="shared" si="12"/>
        <v>0</v>
      </c>
      <c r="R11" s="754">
        <f t="shared" si="13"/>
        <v>0</v>
      </c>
      <c r="S11" s="207" t="str">
        <f t="shared" si="5"/>
        <v/>
      </c>
      <c r="T11" s="754">
        <f t="shared" si="14"/>
        <v>0</v>
      </c>
      <c r="U11" s="754">
        <f t="shared" si="15"/>
        <v>0</v>
      </c>
      <c r="V11" s="207" t="str">
        <f t="shared" si="6"/>
        <v/>
      </c>
      <c r="W11" s="754">
        <f>'表2.6 销售执行表（出售）'!H86</f>
        <v>0</v>
      </c>
      <c r="X11" s="754">
        <f>'表2.6 销售执行表（出售）'!O86</f>
        <v>0</v>
      </c>
      <c r="Y11" s="204">
        <f t="shared" si="7"/>
        <v>0</v>
      </c>
      <c r="Z11" s="754">
        <f>'表2.6 销售执行表（出售）'!Q86</f>
        <v>0</v>
      </c>
      <c r="AA11" s="754">
        <f>'表2.6 销售执行表（出售）'!X86</f>
        <v>0</v>
      </c>
      <c r="AB11" s="204">
        <f t="shared" si="8"/>
        <v>0</v>
      </c>
      <c r="AC11" s="754">
        <f t="shared" si="16"/>
        <v>0</v>
      </c>
      <c r="AD11" s="754">
        <f t="shared" si="17"/>
        <v>0</v>
      </c>
      <c r="AE11" s="204">
        <f t="shared" si="9"/>
        <v>0</v>
      </c>
      <c r="AF11" s="442"/>
      <c r="AG11" s="276"/>
      <c r="AH11" s="274"/>
    </row>
    <row r="12" spans="1:34" ht="44.25" customHeight="1" outlineLevel="1">
      <c r="A12" s="777" t="str">
        <f t="shared" si="18"/>
        <v>请填XX地区</v>
      </c>
      <c r="B12" s="778"/>
      <c r="C12" s="779" t="str">
        <f t="shared" si="19"/>
        <v>请填XX项目</v>
      </c>
      <c r="D12" s="198" t="s">
        <v>349</v>
      </c>
      <c r="E12" s="754">
        <f>'表2.6 销售执行表（出售）'!G31</f>
        <v>0</v>
      </c>
      <c r="F12" s="754">
        <f>'表2.6 销售执行表（出售）'!O31</f>
        <v>0</v>
      </c>
      <c r="G12" s="204">
        <f t="shared" si="0"/>
        <v>0</v>
      </c>
      <c r="H12" s="754">
        <f>'表2.6 销售执行表（出售）'!G31</f>
        <v>0</v>
      </c>
      <c r="I12" s="754">
        <f>'表2.6 销售执行表（出售）'!X31</f>
        <v>0</v>
      </c>
      <c r="J12" s="204">
        <f t="shared" si="1"/>
        <v>0</v>
      </c>
      <c r="K12" s="754">
        <f t="shared" si="10"/>
        <v>0</v>
      </c>
      <c r="L12" s="754">
        <f t="shared" si="11"/>
        <v>0</v>
      </c>
      <c r="M12" s="204">
        <f t="shared" si="2"/>
        <v>0</v>
      </c>
      <c r="N12" s="754">
        <f t="shared" si="3"/>
        <v>0</v>
      </c>
      <c r="O12" s="754">
        <f t="shared" si="3"/>
        <v>0</v>
      </c>
      <c r="P12" s="207" t="str">
        <f t="shared" si="4"/>
        <v/>
      </c>
      <c r="Q12" s="754">
        <f t="shared" si="12"/>
        <v>0</v>
      </c>
      <c r="R12" s="754">
        <f t="shared" si="13"/>
        <v>0</v>
      </c>
      <c r="S12" s="207" t="str">
        <f t="shared" si="5"/>
        <v/>
      </c>
      <c r="T12" s="754">
        <f t="shared" si="14"/>
        <v>0</v>
      </c>
      <c r="U12" s="754">
        <f t="shared" si="15"/>
        <v>0</v>
      </c>
      <c r="V12" s="207" t="str">
        <f t="shared" si="6"/>
        <v/>
      </c>
      <c r="W12" s="754">
        <f>'表2.6 销售执行表（出售）'!H91</f>
        <v>0</v>
      </c>
      <c r="X12" s="754">
        <f>'表2.6 销售执行表（出售）'!O91</f>
        <v>0</v>
      </c>
      <c r="Y12" s="204">
        <f t="shared" si="7"/>
        <v>0</v>
      </c>
      <c r="Z12" s="754">
        <f>'表2.6 销售执行表（出售）'!Q91</f>
        <v>0</v>
      </c>
      <c r="AA12" s="754">
        <f>'表2.6 销售执行表（出售）'!X91</f>
        <v>0</v>
      </c>
      <c r="AB12" s="204">
        <f t="shared" si="8"/>
        <v>0</v>
      </c>
      <c r="AC12" s="754">
        <f t="shared" si="16"/>
        <v>0</v>
      </c>
      <c r="AD12" s="754">
        <f t="shared" si="17"/>
        <v>0</v>
      </c>
      <c r="AE12" s="204">
        <f t="shared" si="9"/>
        <v>0</v>
      </c>
      <c r="AF12" s="442"/>
      <c r="AG12" s="276"/>
      <c r="AH12" s="274"/>
    </row>
    <row r="13" spans="1:34" ht="44.25" customHeight="1" outlineLevel="1">
      <c r="A13" s="777" t="str">
        <f t="shared" si="18"/>
        <v>请填XX地区</v>
      </c>
      <c r="B13" s="778"/>
      <c r="C13" s="779" t="str">
        <f t="shared" si="19"/>
        <v>请填XX项目</v>
      </c>
      <c r="D13" s="198" t="s">
        <v>5</v>
      </c>
      <c r="E13" s="754">
        <f>'表2.6 销售执行表（出售）'!H34</f>
        <v>0</v>
      </c>
      <c r="F13" s="754">
        <f>'表2.6 销售执行表（出售）'!O34</f>
        <v>0</v>
      </c>
      <c r="G13" s="204">
        <f t="shared" si="0"/>
        <v>0</v>
      </c>
      <c r="H13" s="754">
        <f>'表2.6 销售执行表（出售）'!Q34</f>
        <v>0</v>
      </c>
      <c r="I13" s="754">
        <f>'表2.6 销售执行表（出售）'!X34</f>
        <v>0</v>
      </c>
      <c r="J13" s="204">
        <f t="shared" si="1"/>
        <v>0</v>
      </c>
      <c r="K13" s="754">
        <f t="shared" si="10"/>
        <v>0</v>
      </c>
      <c r="L13" s="754">
        <f t="shared" si="11"/>
        <v>0</v>
      </c>
      <c r="M13" s="204">
        <f t="shared" si="2"/>
        <v>0</v>
      </c>
      <c r="N13" s="754">
        <f t="shared" si="3"/>
        <v>0</v>
      </c>
      <c r="O13" s="754">
        <f t="shared" si="3"/>
        <v>0</v>
      </c>
      <c r="P13" s="207" t="str">
        <f t="shared" si="4"/>
        <v/>
      </c>
      <c r="Q13" s="754">
        <f t="shared" si="12"/>
        <v>0</v>
      </c>
      <c r="R13" s="754">
        <f t="shared" si="13"/>
        <v>0</v>
      </c>
      <c r="S13" s="207" t="str">
        <f t="shared" si="5"/>
        <v/>
      </c>
      <c r="T13" s="754">
        <f t="shared" si="14"/>
        <v>0</v>
      </c>
      <c r="U13" s="754">
        <f t="shared" si="15"/>
        <v>0</v>
      </c>
      <c r="V13" s="207" t="str">
        <f t="shared" si="6"/>
        <v/>
      </c>
      <c r="W13" s="754">
        <f>'表2.6 销售执行表（出售）'!H94</f>
        <v>0</v>
      </c>
      <c r="X13" s="754">
        <f>'表2.6 销售执行表（出售）'!O94</f>
        <v>0</v>
      </c>
      <c r="Y13" s="204">
        <f t="shared" si="7"/>
        <v>0</v>
      </c>
      <c r="Z13" s="754">
        <f>'表2.6 销售执行表（出售）'!Q94</f>
        <v>0</v>
      </c>
      <c r="AA13" s="754">
        <f>'表2.6 销售执行表（出售）'!X94</f>
        <v>0</v>
      </c>
      <c r="AB13" s="204">
        <f t="shared" si="8"/>
        <v>0</v>
      </c>
      <c r="AC13" s="754">
        <f t="shared" si="16"/>
        <v>0</v>
      </c>
      <c r="AD13" s="754">
        <f t="shared" si="17"/>
        <v>0</v>
      </c>
      <c r="AE13" s="204">
        <f t="shared" si="9"/>
        <v>0</v>
      </c>
      <c r="AF13" s="442"/>
      <c r="AG13" s="1361">
        <f>K14-'表2.6 销售执行表（出售）'!Z35</f>
        <v>0</v>
      </c>
      <c r="AH13" s="1362">
        <f>L14-'表2.6 销售执行表（出售）'!AA35</f>
        <v>0</v>
      </c>
    </row>
    <row r="14" spans="1:34" ht="44.25" customHeight="1" thickBot="1">
      <c r="A14" s="777" t="str">
        <f t="shared" si="18"/>
        <v>请填XX地区</v>
      </c>
      <c r="B14" s="778"/>
      <c r="C14" s="779" t="str">
        <f t="shared" si="19"/>
        <v>请填XX项目</v>
      </c>
      <c r="D14" s="199" t="s">
        <v>368</v>
      </c>
      <c r="E14" s="200">
        <f>SUM(E7:E11)</f>
        <v>0</v>
      </c>
      <c r="F14" s="200">
        <f>SUM(F7:F11)</f>
        <v>0</v>
      </c>
      <c r="G14" s="201">
        <f t="shared" si="0"/>
        <v>0</v>
      </c>
      <c r="H14" s="200">
        <f>SUM(H7:H11)</f>
        <v>0</v>
      </c>
      <c r="I14" s="200">
        <f>SUM(I7:I11)</f>
        <v>0</v>
      </c>
      <c r="J14" s="201">
        <f t="shared" si="1"/>
        <v>0</v>
      </c>
      <c r="K14" s="200">
        <f>SUM(K7:K11)</f>
        <v>0</v>
      </c>
      <c r="L14" s="200">
        <f>SUM(L7:L11)</f>
        <v>0</v>
      </c>
      <c r="M14" s="201">
        <f t="shared" si="2"/>
        <v>0</v>
      </c>
      <c r="N14" s="202"/>
      <c r="O14" s="202"/>
      <c r="P14" s="208" t="str">
        <f t="shared" si="4"/>
        <v/>
      </c>
      <c r="Q14" s="202"/>
      <c r="R14" s="202"/>
      <c r="S14" s="208" t="str">
        <f t="shared" si="5"/>
        <v/>
      </c>
      <c r="T14" s="202"/>
      <c r="U14" s="202"/>
      <c r="V14" s="208" t="str">
        <f t="shared" si="6"/>
        <v/>
      </c>
      <c r="W14" s="200">
        <f>SUM(W7:W13)</f>
        <v>0</v>
      </c>
      <c r="X14" s="200">
        <f>SUM(X7:X13)</f>
        <v>0</v>
      </c>
      <c r="Y14" s="201">
        <f>IF(W14=0,IF(X14&gt;0,100%,IF(X14&lt;0,-100%,0)),IF(W14&lt;0,IF(X14&gt;0,100%,-X14/W14),X14/W14))</f>
        <v>0</v>
      </c>
      <c r="Z14" s="200">
        <f>SUM(Z7:Z13)</f>
        <v>0</v>
      </c>
      <c r="AA14" s="200">
        <f>SUM(AA7:AA13)</f>
        <v>0</v>
      </c>
      <c r="AB14" s="201">
        <f>IF(Z14=0,IF(AA14&gt;0,100%,IF(AA14&lt;0,-100%,0)),IF(Z14&lt;0,IF(AA14&gt;0,100%,-AA14/Z14),AA14/Z14))</f>
        <v>0</v>
      </c>
      <c r="AC14" s="200">
        <f>SUM(AC7:AC13)</f>
        <v>0</v>
      </c>
      <c r="AD14" s="200">
        <f>SUM(AD7:AD13)</f>
        <v>0</v>
      </c>
      <c r="AE14" s="201">
        <f>IF(AC14=0,IF(AD14&gt;0,100%,IF(AD14&lt;0,-100%,0)),IF(AC14&lt;0,IF(AD14&gt;0,100%,-AD14/AC14),AD14/AC14))</f>
        <v>0</v>
      </c>
      <c r="AF14" s="442"/>
      <c r="AG14" s="277">
        <f>AC14-'表2.6 销售执行表（出售）'!Z95</f>
        <v>0</v>
      </c>
      <c r="AH14" s="275">
        <f>AD14-'表2.6 销售执行表（出售）'!AA95</f>
        <v>0</v>
      </c>
    </row>
  </sheetData>
  <mergeCells count="19">
    <mergeCell ref="N4:V4"/>
    <mergeCell ref="N5:P5"/>
    <mergeCell ref="Q5:S5"/>
    <mergeCell ref="T5:V5"/>
    <mergeCell ref="AG4:AH6"/>
    <mergeCell ref="B1:AF1"/>
    <mergeCell ref="A4:A6"/>
    <mergeCell ref="B4:B6"/>
    <mergeCell ref="C4:C6"/>
    <mergeCell ref="D4:D6"/>
    <mergeCell ref="AF4:AF6"/>
    <mergeCell ref="W4:AE4"/>
    <mergeCell ref="W5:Y5"/>
    <mergeCell ref="Z5:AB5"/>
    <mergeCell ref="AC5:AE5"/>
    <mergeCell ref="E4:M4"/>
    <mergeCell ref="E5:G5"/>
    <mergeCell ref="H5:J5"/>
    <mergeCell ref="K5:M5"/>
  </mergeCells>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58"/>
  <sheetViews>
    <sheetView showGridLines="0" zoomScale="90" zoomScaleNormal="90" workbookViewId="0">
      <pane xSplit="4" ySplit="4" topLeftCell="P41" activePane="bottomRight" state="frozen"/>
      <selection activeCell="C12" sqref="C12"/>
      <selection pane="topRight" activeCell="C12" sqref="C12"/>
      <selection pane="bottomLeft" activeCell="C12" sqref="C12"/>
      <selection pane="bottomRight" activeCell="AE49" sqref="AE49"/>
    </sheetView>
  </sheetViews>
  <sheetFormatPr defaultRowHeight="15" outlineLevelRow="1" outlineLevelCol="1"/>
  <cols>
    <col min="1" max="2" width="5" style="776" hidden="1" customWidth="1"/>
    <col min="3" max="3" width="25.75" style="960" customWidth="1"/>
    <col min="4" max="4" width="13.125" style="989" customWidth="1"/>
    <col min="5" max="5" width="15.375" style="58" customWidth="1"/>
    <col min="6" max="6" width="15.375" style="4" customWidth="1"/>
    <col min="7" max="7" width="11" style="4" customWidth="1" outlineLevel="1"/>
    <col min="8" max="8" width="9.625" style="4" customWidth="1" outlineLevel="1"/>
    <col min="9" max="9" width="8.5" style="4" customWidth="1" outlineLevel="1"/>
    <col min="10" max="13" width="7.75" style="4" customWidth="1" outlineLevel="1"/>
    <col min="14" max="14" width="11.375" style="331" customWidth="1" outlineLevel="1"/>
    <col min="15" max="15" width="12.375" style="332" customWidth="1" outlineLevel="1"/>
    <col min="16" max="16" width="12.25" style="4" customWidth="1"/>
    <col min="17" max="22" width="7.75" style="4" customWidth="1"/>
    <col min="23" max="23" width="11.375" style="331" customWidth="1"/>
    <col min="24" max="24" width="12.375" style="332" customWidth="1"/>
    <col min="25" max="26" width="12.375" style="4" customWidth="1"/>
    <col min="27" max="27" width="12.375" style="333" customWidth="1"/>
    <col min="28" max="29" width="12.375" style="4" customWidth="1"/>
    <col min="30" max="30" width="12.375" style="333" customWidth="1"/>
    <col min="31" max="31" width="9" style="4" collapsed="1"/>
    <col min="32" max="255" width="9" style="4"/>
    <col min="256" max="256" width="37.625" style="4" customWidth="1"/>
    <col min="257" max="257" width="9.5" style="4" bestFit="1" customWidth="1"/>
    <col min="258" max="258" width="14.75" style="4" bestFit="1" customWidth="1"/>
    <col min="259" max="259" width="9.5" style="4" bestFit="1" customWidth="1"/>
    <col min="260" max="260" width="11.625" style="4" bestFit="1" customWidth="1"/>
    <col min="261" max="261" width="9.5" style="4" bestFit="1" customWidth="1"/>
    <col min="262" max="262" width="14.75" style="4" bestFit="1" customWidth="1"/>
    <col min="263" max="263" width="9.5" style="4" bestFit="1" customWidth="1"/>
    <col min="264" max="264" width="11.625" style="4" bestFit="1" customWidth="1"/>
    <col min="265" max="265" width="9.5" style="4" bestFit="1" customWidth="1"/>
    <col min="266" max="266" width="14.75" style="4" bestFit="1" customWidth="1"/>
    <col min="267" max="267" width="9.5" style="4" bestFit="1" customWidth="1"/>
    <col min="268" max="268" width="11.625" style="4" bestFit="1" customWidth="1"/>
    <col min="269" max="511" width="9" style="4"/>
    <col min="512" max="512" width="37.625" style="4" customWidth="1"/>
    <col min="513" max="513" width="9.5" style="4" bestFit="1" customWidth="1"/>
    <col min="514" max="514" width="14.75" style="4" bestFit="1" customWidth="1"/>
    <col min="515" max="515" width="9.5" style="4" bestFit="1" customWidth="1"/>
    <col min="516" max="516" width="11.625" style="4" bestFit="1" customWidth="1"/>
    <col min="517" max="517" width="9.5" style="4" bestFit="1" customWidth="1"/>
    <col min="518" max="518" width="14.75" style="4" bestFit="1" customWidth="1"/>
    <col min="519" max="519" width="9.5" style="4" bestFit="1" customWidth="1"/>
    <col min="520" max="520" width="11.625" style="4" bestFit="1" customWidth="1"/>
    <col min="521" max="521" width="9.5" style="4" bestFit="1" customWidth="1"/>
    <col min="522" max="522" width="14.75" style="4" bestFit="1" customWidth="1"/>
    <col min="523" max="523" width="9.5" style="4" bestFit="1" customWidth="1"/>
    <col min="524" max="524" width="11.625" style="4" bestFit="1" customWidth="1"/>
    <col min="525" max="767" width="9" style="4"/>
    <col min="768" max="768" width="37.625" style="4" customWidth="1"/>
    <col min="769" max="769" width="9.5" style="4" bestFit="1" customWidth="1"/>
    <col min="770" max="770" width="14.75" style="4" bestFit="1" customWidth="1"/>
    <col min="771" max="771" width="9.5" style="4" bestFit="1" customWidth="1"/>
    <col min="772" max="772" width="11.625" style="4" bestFit="1" customWidth="1"/>
    <col min="773" max="773" width="9.5" style="4" bestFit="1" customWidth="1"/>
    <col min="774" max="774" width="14.75" style="4" bestFit="1" customWidth="1"/>
    <col min="775" max="775" width="9.5" style="4" bestFit="1" customWidth="1"/>
    <col min="776" max="776" width="11.625" style="4" bestFit="1" customWidth="1"/>
    <col min="777" max="777" width="9.5" style="4" bestFit="1" customWidth="1"/>
    <col min="778" max="778" width="14.75" style="4" bestFit="1" customWidth="1"/>
    <col min="779" max="779" width="9.5" style="4" bestFit="1" customWidth="1"/>
    <col min="780" max="780" width="11.625" style="4" bestFit="1" customWidth="1"/>
    <col min="781" max="1023" width="9" style="4"/>
    <col min="1024" max="1024" width="37.625" style="4" customWidth="1"/>
    <col min="1025" max="1025" width="9.5" style="4" bestFit="1" customWidth="1"/>
    <col min="1026" max="1026" width="14.75" style="4" bestFit="1" customWidth="1"/>
    <col min="1027" max="1027" width="9.5" style="4" bestFit="1" customWidth="1"/>
    <col min="1028" max="1028" width="11.625" style="4" bestFit="1" customWidth="1"/>
    <col min="1029" max="1029" width="9.5" style="4" bestFit="1" customWidth="1"/>
    <col min="1030" max="1030" width="14.75" style="4" bestFit="1" customWidth="1"/>
    <col min="1031" max="1031" width="9.5" style="4" bestFit="1" customWidth="1"/>
    <col min="1032" max="1032" width="11.625" style="4" bestFit="1" customWidth="1"/>
    <col min="1033" max="1033" width="9.5" style="4" bestFit="1" customWidth="1"/>
    <col min="1034" max="1034" width="14.75" style="4" bestFit="1" customWidth="1"/>
    <col min="1035" max="1035" width="9.5" style="4" bestFit="1" customWidth="1"/>
    <col min="1036" max="1036" width="11.625" style="4" bestFit="1" customWidth="1"/>
    <col min="1037" max="1279" width="9" style="4"/>
    <col min="1280" max="1280" width="37.625" style="4" customWidth="1"/>
    <col min="1281" max="1281" width="9.5" style="4" bestFit="1" customWidth="1"/>
    <col min="1282" max="1282" width="14.75" style="4" bestFit="1" customWidth="1"/>
    <col min="1283" max="1283" width="9.5" style="4" bestFit="1" customWidth="1"/>
    <col min="1284" max="1284" width="11.625" style="4" bestFit="1" customWidth="1"/>
    <col min="1285" max="1285" width="9.5" style="4" bestFit="1" customWidth="1"/>
    <col min="1286" max="1286" width="14.75" style="4" bestFit="1" customWidth="1"/>
    <col min="1287" max="1287" width="9.5" style="4" bestFit="1" customWidth="1"/>
    <col min="1288" max="1288" width="11.625" style="4" bestFit="1" customWidth="1"/>
    <col min="1289" max="1289" width="9.5" style="4" bestFit="1" customWidth="1"/>
    <col min="1290" max="1290" width="14.75" style="4" bestFit="1" customWidth="1"/>
    <col min="1291" max="1291" width="9.5" style="4" bestFit="1" customWidth="1"/>
    <col min="1292" max="1292" width="11.625" style="4" bestFit="1" customWidth="1"/>
    <col min="1293" max="1535" width="9" style="4"/>
    <col min="1536" max="1536" width="37.625" style="4" customWidth="1"/>
    <col min="1537" max="1537" width="9.5" style="4" bestFit="1" customWidth="1"/>
    <col min="1538" max="1538" width="14.75" style="4" bestFit="1" customWidth="1"/>
    <col min="1539" max="1539" width="9.5" style="4" bestFit="1" customWidth="1"/>
    <col min="1540" max="1540" width="11.625" style="4" bestFit="1" customWidth="1"/>
    <col min="1541" max="1541" width="9.5" style="4" bestFit="1" customWidth="1"/>
    <col min="1542" max="1542" width="14.75" style="4" bestFit="1" customWidth="1"/>
    <col min="1543" max="1543" width="9.5" style="4" bestFit="1" customWidth="1"/>
    <col min="1544" max="1544" width="11.625" style="4" bestFit="1" customWidth="1"/>
    <col min="1545" max="1545" width="9.5" style="4" bestFit="1" customWidth="1"/>
    <col min="1546" max="1546" width="14.75" style="4" bestFit="1" customWidth="1"/>
    <col min="1547" max="1547" width="9.5" style="4" bestFit="1" customWidth="1"/>
    <col min="1548" max="1548" width="11.625" style="4" bestFit="1" customWidth="1"/>
    <col min="1549" max="1791" width="9" style="4"/>
    <col min="1792" max="1792" width="37.625" style="4" customWidth="1"/>
    <col min="1793" max="1793" width="9.5" style="4" bestFit="1" customWidth="1"/>
    <col min="1794" max="1794" width="14.75" style="4" bestFit="1" customWidth="1"/>
    <col min="1795" max="1795" width="9.5" style="4" bestFit="1" customWidth="1"/>
    <col min="1796" max="1796" width="11.625" style="4" bestFit="1" customWidth="1"/>
    <col min="1797" max="1797" width="9.5" style="4" bestFit="1" customWidth="1"/>
    <col min="1798" max="1798" width="14.75" style="4" bestFit="1" customWidth="1"/>
    <col min="1799" max="1799" width="9.5" style="4" bestFit="1" customWidth="1"/>
    <col min="1800" max="1800" width="11.625" style="4" bestFit="1" customWidth="1"/>
    <col min="1801" max="1801" width="9.5" style="4" bestFit="1" customWidth="1"/>
    <col min="1802" max="1802" width="14.75" style="4" bestFit="1" customWidth="1"/>
    <col min="1803" max="1803" width="9.5" style="4" bestFit="1" customWidth="1"/>
    <col min="1804" max="1804" width="11.625" style="4" bestFit="1" customWidth="1"/>
    <col min="1805" max="2047" width="9" style="4"/>
    <col min="2048" max="2048" width="37.625" style="4" customWidth="1"/>
    <col min="2049" max="2049" width="9.5" style="4" bestFit="1" customWidth="1"/>
    <col min="2050" max="2050" width="14.75" style="4" bestFit="1" customWidth="1"/>
    <col min="2051" max="2051" width="9.5" style="4" bestFit="1" customWidth="1"/>
    <col min="2052" max="2052" width="11.625" style="4" bestFit="1" customWidth="1"/>
    <col min="2053" max="2053" width="9.5" style="4" bestFit="1" customWidth="1"/>
    <col min="2054" max="2054" width="14.75" style="4" bestFit="1" customWidth="1"/>
    <col min="2055" max="2055" width="9.5" style="4" bestFit="1" customWidth="1"/>
    <col min="2056" max="2056" width="11.625" style="4" bestFit="1" customWidth="1"/>
    <col min="2057" max="2057" width="9.5" style="4" bestFit="1" customWidth="1"/>
    <col min="2058" max="2058" width="14.75" style="4" bestFit="1" customWidth="1"/>
    <col min="2059" max="2059" width="9.5" style="4" bestFit="1" customWidth="1"/>
    <col min="2060" max="2060" width="11.625" style="4" bestFit="1" customWidth="1"/>
    <col min="2061" max="2303" width="9" style="4"/>
    <col min="2304" max="2304" width="37.625" style="4" customWidth="1"/>
    <col min="2305" max="2305" width="9.5" style="4" bestFit="1" customWidth="1"/>
    <col min="2306" max="2306" width="14.75" style="4" bestFit="1" customWidth="1"/>
    <col min="2307" max="2307" width="9.5" style="4" bestFit="1" customWidth="1"/>
    <col min="2308" max="2308" width="11.625" style="4" bestFit="1" customWidth="1"/>
    <col min="2309" max="2309" width="9.5" style="4" bestFit="1" customWidth="1"/>
    <col min="2310" max="2310" width="14.75" style="4" bestFit="1" customWidth="1"/>
    <col min="2311" max="2311" width="9.5" style="4" bestFit="1" customWidth="1"/>
    <col min="2312" max="2312" width="11.625" style="4" bestFit="1" customWidth="1"/>
    <col min="2313" max="2313" width="9.5" style="4" bestFit="1" customWidth="1"/>
    <col min="2314" max="2314" width="14.75" style="4" bestFit="1" customWidth="1"/>
    <col min="2315" max="2315" width="9.5" style="4" bestFit="1" customWidth="1"/>
    <col min="2316" max="2316" width="11.625" style="4" bestFit="1" customWidth="1"/>
    <col min="2317" max="2559" width="9" style="4"/>
    <col min="2560" max="2560" width="37.625" style="4" customWidth="1"/>
    <col min="2561" max="2561" width="9.5" style="4" bestFit="1" customWidth="1"/>
    <col min="2562" max="2562" width="14.75" style="4" bestFit="1" customWidth="1"/>
    <col min="2563" max="2563" width="9.5" style="4" bestFit="1" customWidth="1"/>
    <col min="2564" max="2564" width="11.625" style="4" bestFit="1" customWidth="1"/>
    <col min="2565" max="2565" width="9.5" style="4" bestFit="1" customWidth="1"/>
    <col min="2566" max="2566" width="14.75" style="4" bestFit="1" customWidth="1"/>
    <col min="2567" max="2567" width="9.5" style="4" bestFit="1" customWidth="1"/>
    <col min="2568" max="2568" width="11.625" style="4" bestFit="1" customWidth="1"/>
    <col min="2569" max="2569" width="9.5" style="4" bestFit="1" customWidth="1"/>
    <col min="2570" max="2570" width="14.75" style="4" bestFit="1" customWidth="1"/>
    <col min="2571" max="2571" width="9.5" style="4" bestFit="1" customWidth="1"/>
    <col min="2572" max="2572" width="11.625" style="4" bestFit="1" customWidth="1"/>
    <col min="2573" max="2815" width="9" style="4"/>
    <col min="2816" max="2816" width="37.625" style="4" customWidth="1"/>
    <col min="2817" max="2817" width="9.5" style="4" bestFit="1" customWidth="1"/>
    <col min="2818" max="2818" width="14.75" style="4" bestFit="1" customWidth="1"/>
    <col min="2819" max="2819" width="9.5" style="4" bestFit="1" customWidth="1"/>
    <col min="2820" max="2820" width="11.625" style="4" bestFit="1" customWidth="1"/>
    <col min="2821" max="2821" width="9.5" style="4" bestFit="1" customWidth="1"/>
    <col min="2822" max="2822" width="14.75" style="4" bestFit="1" customWidth="1"/>
    <col min="2823" max="2823" width="9.5" style="4" bestFit="1" customWidth="1"/>
    <col min="2824" max="2824" width="11.625" style="4" bestFit="1" customWidth="1"/>
    <col min="2825" max="2825" width="9.5" style="4" bestFit="1" customWidth="1"/>
    <col min="2826" max="2826" width="14.75" style="4" bestFit="1" customWidth="1"/>
    <col min="2827" max="2827" width="9.5" style="4" bestFit="1" customWidth="1"/>
    <col min="2828" max="2828" width="11.625" style="4" bestFit="1" customWidth="1"/>
    <col min="2829" max="3071" width="9" style="4"/>
    <col min="3072" max="3072" width="37.625" style="4" customWidth="1"/>
    <col min="3073" max="3073" width="9.5" style="4" bestFit="1" customWidth="1"/>
    <col min="3074" max="3074" width="14.75" style="4" bestFit="1" customWidth="1"/>
    <col min="3075" max="3075" width="9.5" style="4" bestFit="1" customWidth="1"/>
    <col min="3076" max="3076" width="11.625" style="4" bestFit="1" customWidth="1"/>
    <col min="3077" max="3077" width="9.5" style="4" bestFit="1" customWidth="1"/>
    <col min="3078" max="3078" width="14.75" style="4" bestFit="1" customWidth="1"/>
    <col min="3079" max="3079" width="9.5" style="4" bestFit="1" customWidth="1"/>
    <col min="3080" max="3080" width="11.625" style="4" bestFit="1" customWidth="1"/>
    <col min="3081" max="3081" width="9.5" style="4" bestFit="1" customWidth="1"/>
    <col min="3082" max="3082" width="14.75" style="4" bestFit="1" customWidth="1"/>
    <col min="3083" max="3083" width="9.5" style="4" bestFit="1" customWidth="1"/>
    <col min="3084" max="3084" width="11.625" style="4" bestFit="1" customWidth="1"/>
    <col min="3085" max="3327" width="9" style="4"/>
    <col min="3328" max="3328" width="37.625" style="4" customWidth="1"/>
    <col min="3329" max="3329" width="9.5" style="4" bestFit="1" customWidth="1"/>
    <col min="3330" max="3330" width="14.75" style="4" bestFit="1" customWidth="1"/>
    <col min="3331" max="3331" width="9.5" style="4" bestFit="1" customWidth="1"/>
    <col min="3332" max="3332" width="11.625" style="4" bestFit="1" customWidth="1"/>
    <col min="3333" max="3333" width="9.5" style="4" bestFit="1" customWidth="1"/>
    <col min="3334" max="3334" width="14.75" style="4" bestFit="1" customWidth="1"/>
    <col min="3335" max="3335" width="9.5" style="4" bestFit="1" customWidth="1"/>
    <col min="3336" max="3336" width="11.625" style="4" bestFit="1" customWidth="1"/>
    <col min="3337" max="3337" width="9.5" style="4" bestFit="1" customWidth="1"/>
    <col min="3338" max="3338" width="14.75" style="4" bestFit="1" customWidth="1"/>
    <col min="3339" max="3339" width="9.5" style="4" bestFit="1" customWidth="1"/>
    <col min="3340" max="3340" width="11.625" style="4" bestFit="1" customWidth="1"/>
    <col min="3341" max="3583" width="9" style="4"/>
    <col min="3584" max="3584" width="37.625" style="4" customWidth="1"/>
    <col min="3585" max="3585" width="9.5" style="4" bestFit="1" customWidth="1"/>
    <col min="3586" max="3586" width="14.75" style="4" bestFit="1" customWidth="1"/>
    <col min="3587" max="3587" width="9.5" style="4" bestFit="1" customWidth="1"/>
    <col min="3588" max="3588" width="11.625" style="4" bestFit="1" customWidth="1"/>
    <col min="3589" max="3589" width="9.5" style="4" bestFit="1" customWidth="1"/>
    <col min="3590" max="3590" width="14.75" style="4" bestFit="1" customWidth="1"/>
    <col min="3591" max="3591" width="9.5" style="4" bestFit="1" customWidth="1"/>
    <col min="3592" max="3592" width="11.625" style="4" bestFit="1" customWidth="1"/>
    <col min="3593" max="3593" width="9.5" style="4" bestFit="1" customWidth="1"/>
    <col min="3594" max="3594" width="14.75" style="4" bestFit="1" customWidth="1"/>
    <col min="3595" max="3595" width="9.5" style="4" bestFit="1" customWidth="1"/>
    <col min="3596" max="3596" width="11.625" style="4" bestFit="1" customWidth="1"/>
    <col min="3597" max="3839" width="9" style="4"/>
    <col min="3840" max="3840" width="37.625" style="4" customWidth="1"/>
    <col min="3841" max="3841" width="9.5" style="4" bestFit="1" customWidth="1"/>
    <col min="3842" max="3842" width="14.75" style="4" bestFit="1" customWidth="1"/>
    <col min="3843" max="3843" width="9.5" style="4" bestFit="1" customWidth="1"/>
    <col min="3844" max="3844" width="11.625" style="4" bestFit="1" customWidth="1"/>
    <col min="3845" max="3845" width="9.5" style="4" bestFit="1" customWidth="1"/>
    <col min="3846" max="3846" width="14.75" style="4" bestFit="1" customWidth="1"/>
    <col min="3847" max="3847" width="9.5" style="4" bestFit="1" customWidth="1"/>
    <col min="3848" max="3848" width="11.625" style="4" bestFit="1" customWidth="1"/>
    <col min="3849" max="3849" width="9.5" style="4" bestFit="1" customWidth="1"/>
    <col min="3850" max="3850" width="14.75" style="4" bestFit="1" customWidth="1"/>
    <col min="3851" max="3851" width="9.5" style="4" bestFit="1" customWidth="1"/>
    <col min="3852" max="3852" width="11.625" style="4" bestFit="1" customWidth="1"/>
    <col min="3853" max="4095" width="9" style="4"/>
    <col min="4096" max="4096" width="37.625" style="4" customWidth="1"/>
    <col min="4097" max="4097" width="9.5" style="4" bestFit="1" customWidth="1"/>
    <col min="4098" max="4098" width="14.75" style="4" bestFit="1" customWidth="1"/>
    <col min="4099" max="4099" width="9.5" style="4" bestFit="1" customWidth="1"/>
    <col min="4100" max="4100" width="11.625" style="4" bestFit="1" customWidth="1"/>
    <col min="4101" max="4101" width="9.5" style="4" bestFit="1" customWidth="1"/>
    <col min="4102" max="4102" width="14.75" style="4" bestFit="1" customWidth="1"/>
    <col min="4103" max="4103" width="9.5" style="4" bestFit="1" customWidth="1"/>
    <col min="4104" max="4104" width="11.625" style="4" bestFit="1" customWidth="1"/>
    <col min="4105" max="4105" width="9.5" style="4" bestFit="1" customWidth="1"/>
    <col min="4106" max="4106" width="14.75" style="4" bestFit="1" customWidth="1"/>
    <col min="4107" max="4107" width="9.5" style="4" bestFit="1" customWidth="1"/>
    <col min="4108" max="4108" width="11.625" style="4" bestFit="1" customWidth="1"/>
    <col min="4109" max="4351" width="9" style="4"/>
    <col min="4352" max="4352" width="37.625" style="4" customWidth="1"/>
    <col min="4353" max="4353" width="9.5" style="4" bestFit="1" customWidth="1"/>
    <col min="4354" max="4354" width="14.75" style="4" bestFit="1" customWidth="1"/>
    <col min="4355" max="4355" width="9.5" style="4" bestFit="1" customWidth="1"/>
    <col min="4356" max="4356" width="11.625" style="4" bestFit="1" customWidth="1"/>
    <col min="4357" max="4357" width="9.5" style="4" bestFit="1" customWidth="1"/>
    <col min="4358" max="4358" width="14.75" style="4" bestFit="1" customWidth="1"/>
    <col min="4359" max="4359" width="9.5" style="4" bestFit="1" customWidth="1"/>
    <col min="4360" max="4360" width="11.625" style="4" bestFit="1" customWidth="1"/>
    <col min="4361" max="4361" width="9.5" style="4" bestFit="1" customWidth="1"/>
    <col min="4362" max="4362" width="14.75" style="4" bestFit="1" customWidth="1"/>
    <col min="4363" max="4363" width="9.5" style="4" bestFit="1" customWidth="1"/>
    <col min="4364" max="4364" width="11.625" style="4" bestFit="1" customWidth="1"/>
    <col min="4365" max="4607" width="9" style="4"/>
    <col min="4608" max="4608" width="37.625" style="4" customWidth="1"/>
    <col min="4609" max="4609" width="9.5" style="4" bestFit="1" customWidth="1"/>
    <col min="4610" max="4610" width="14.75" style="4" bestFit="1" customWidth="1"/>
    <col min="4611" max="4611" width="9.5" style="4" bestFit="1" customWidth="1"/>
    <col min="4612" max="4612" width="11.625" style="4" bestFit="1" customWidth="1"/>
    <col min="4613" max="4613" width="9.5" style="4" bestFit="1" customWidth="1"/>
    <col min="4614" max="4614" width="14.75" style="4" bestFit="1" customWidth="1"/>
    <col min="4615" max="4615" width="9.5" style="4" bestFit="1" customWidth="1"/>
    <col min="4616" max="4616" width="11.625" style="4" bestFit="1" customWidth="1"/>
    <col min="4617" max="4617" width="9.5" style="4" bestFit="1" customWidth="1"/>
    <col min="4618" max="4618" width="14.75" style="4" bestFit="1" customWidth="1"/>
    <col min="4619" max="4619" width="9.5" style="4" bestFit="1" customWidth="1"/>
    <col min="4620" max="4620" width="11.625" style="4" bestFit="1" customWidth="1"/>
    <col min="4621" max="4863" width="9" style="4"/>
    <col min="4864" max="4864" width="37.625" style="4" customWidth="1"/>
    <col min="4865" max="4865" width="9.5" style="4" bestFit="1" customWidth="1"/>
    <col min="4866" max="4866" width="14.75" style="4" bestFit="1" customWidth="1"/>
    <col min="4867" max="4867" width="9.5" style="4" bestFit="1" customWidth="1"/>
    <col min="4868" max="4868" width="11.625" style="4" bestFit="1" customWidth="1"/>
    <col min="4869" max="4869" width="9.5" style="4" bestFit="1" customWidth="1"/>
    <col min="4870" max="4870" width="14.75" style="4" bestFit="1" customWidth="1"/>
    <col min="4871" max="4871" width="9.5" style="4" bestFit="1" customWidth="1"/>
    <col min="4872" max="4872" width="11.625" style="4" bestFit="1" customWidth="1"/>
    <col min="4873" max="4873" width="9.5" style="4" bestFit="1" customWidth="1"/>
    <col min="4874" max="4874" width="14.75" style="4" bestFit="1" customWidth="1"/>
    <col min="4875" max="4875" width="9.5" style="4" bestFit="1" customWidth="1"/>
    <col min="4876" max="4876" width="11.625" style="4" bestFit="1" customWidth="1"/>
    <col min="4877" max="5119" width="9" style="4"/>
    <col min="5120" max="5120" width="37.625" style="4" customWidth="1"/>
    <col min="5121" max="5121" width="9.5" style="4" bestFit="1" customWidth="1"/>
    <col min="5122" max="5122" width="14.75" style="4" bestFit="1" customWidth="1"/>
    <col min="5123" max="5123" width="9.5" style="4" bestFit="1" customWidth="1"/>
    <col min="5124" max="5124" width="11.625" style="4" bestFit="1" customWidth="1"/>
    <col min="5125" max="5125" width="9.5" style="4" bestFit="1" customWidth="1"/>
    <col min="5126" max="5126" width="14.75" style="4" bestFit="1" customWidth="1"/>
    <col min="5127" max="5127" width="9.5" style="4" bestFit="1" customWidth="1"/>
    <col min="5128" max="5128" width="11.625" style="4" bestFit="1" customWidth="1"/>
    <col min="5129" max="5129" width="9.5" style="4" bestFit="1" customWidth="1"/>
    <col min="5130" max="5130" width="14.75" style="4" bestFit="1" customWidth="1"/>
    <col min="5131" max="5131" width="9.5" style="4" bestFit="1" customWidth="1"/>
    <col min="5132" max="5132" width="11.625" style="4" bestFit="1" customWidth="1"/>
    <col min="5133" max="5375" width="9" style="4"/>
    <col min="5376" max="5376" width="37.625" style="4" customWidth="1"/>
    <col min="5377" max="5377" width="9.5" style="4" bestFit="1" customWidth="1"/>
    <col min="5378" max="5378" width="14.75" style="4" bestFit="1" customWidth="1"/>
    <col min="5379" max="5379" width="9.5" style="4" bestFit="1" customWidth="1"/>
    <col min="5380" max="5380" width="11.625" style="4" bestFit="1" customWidth="1"/>
    <col min="5381" max="5381" width="9.5" style="4" bestFit="1" customWidth="1"/>
    <col min="5382" max="5382" width="14.75" style="4" bestFit="1" customWidth="1"/>
    <col min="5383" max="5383" width="9.5" style="4" bestFit="1" customWidth="1"/>
    <col min="5384" max="5384" width="11.625" style="4" bestFit="1" customWidth="1"/>
    <col min="5385" max="5385" width="9.5" style="4" bestFit="1" customWidth="1"/>
    <col min="5386" max="5386" width="14.75" style="4" bestFit="1" customWidth="1"/>
    <col min="5387" max="5387" width="9.5" style="4" bestFit="1" customWidth="1"/>
    <col min="5388" max="5388" width="11.625" style="4" bestFit="1" customWidth="1"/>
    <col min="5389" max="5631" width="9" style="4"/>
    <col min="5632" max="5632" width="37.625" style="4" customWidth="1"/>
    <col min="5633" max="5633" width="9.5" style="4" bestFit="1" customWidth="1"/>
    <col min="5634" max="5634" width="14.75" style="4" bestFit="1" customWidth="1"/>
    <col min="5635" max="5635" width="9.5" style="4" bestFit="1" customWidth="1"/>
    <col min="5636" max="5636" width="11.625" style="4" bestFit="1" customWidth="1"/>
    <col min="5637" max="5637" width="9.5" style="4" bestFit="1" customWidth="1"/>
    <col min="5638" max="5638" width="14.75" style="4" bestFit="1" customWidth="1"/>
    <col min="5639" max="5639" width="9.5" style="4" bestFit="1" customWidth="1"/>
    <col min="5640" max="5640" width="11.625" style="4" bestFit="1" customWidth="1"/>
    <col min="5641" max="5641" width="9.5" style="4" bestFit="1" customWidth="1"/>
    <col min="5642" max="5642" width="14.75" style="4" bestFit="1" customWidth="1"/>
    <col min="5643" max="5643" width="9.5" style="4" bestFit="1" customWidth="1"/>
    <col min="5644" max="5644" width="11.625" style="4" bestFit="1" customWidth="1"/>
    <col min="5645" max="5887" width="9" style="4"/>
    <col min="5888" max="5888" width="37.625" style="4" customWidth="1"/>
    <col min="5889" max="5889" width="9.5" style="4" bestFit="1" customWidth="1"/>
    <col min="5890" max="5890" width="14.75" style="4" bestFit="1" customWidth="1"/>
    <col min="5891" max="5891" width="9.5" style="4" bestFit="1" customWidth="1"/>
    <col min="5892" max="5892" width="11.625" style="4" bestFit="1" customWidth="1"/>
    <col min="5893" max="5893" width="9.5" style="4" bestFit="1" customWidth="1"/>
    <col min="5894" max="5894" width="14.75" style="4" bestFit="1" customWidth="1"/>
    <col min="5895" max="5895" width="9.5" style="4" bestFit="1" customWidth="1"/>
    <col min="5896" max="5896" width="11.625" style="4" bestFit="1" customWidth="1"/>
    <col min="5897" max="5897" width="9.5" style="4" bestFit="1" customWidth="1"/>
    <col min="5898" max="5898" width="14.75" style="4" bestFit="1" customWidth="1"/>
    <col min="5899" max="5899" width="9.5" style="4" bestFit="1" customWidth="1"/>
    <col min="5900" max="5900" width="11.625" style="4" bestFit="1" customWidth="1"/>
    <col min="5901" max="6143" width="9" style="4"/>
    <col min="6144" max="6144" width="37.625" style="4" customWidth="1"/>
    <col min="6145" max="6145" width="9.5" style="4" bestFit="1" customWidth="1"/>
    <col min="6146" max="6146" width="14.75" style="4" bestFit="1" customWidth="1"/>
    <col min="6147" max="6147" width="9.5" style="4" bestFit="1" customWidth="1"/>
    <col min="6148" max="6148" width="11.625" style="4" bestFit="1" customWidth="1"/>
    <col min="6149" max="6149" width="9.5" style="4" bestFit="1" customWidth="1"/>
    <col min="6150" max="6150" width="14.75" style="4" bestFit="1" customWidth="1"/>
    <col min="6151" max="6151" width="9.5" style="4" bestFit="1" customWidth="1"/>
    <col min="6152" max="6152" width="11.625" style="4" bestFit="1" customWidth="1"/>
    <col min="6153" max="6153" width="9.5" style="4" bestFit="1" customWidth="1"/>
    <col min="6154" max="6154" width="14.75" style="4" bestFit="1" customWidth="1"/>
    <col min="6155" max="6155" width="9.5" style="4" bestFit="1" customWidth="1"/>
    <col min="6156" max="6156" width="11.625" style="4" bestFit="1" customWidth="1"/>
    <col min="6157" max="6399" width="9" style="4"/>
    <col min="6400" max="6400" width="37.625" style="4" customWidth="1"/>
    <col min="6401" max="6401" width="9.5" style="4" bestFit="1" customWidth="1"/>
    <col min="6402" max="6402" width="14.75" style="4" bestFit="1" customWidth="1"/>
    <col min="6403" max="6403" width="9.5" style="4" bestFit="1" customWidth="1"/>
    <col min="6404" max="6404" width="11.625" style="4" bestFit="1" customWidth="1"/>
    <col min="6405" max="6405" width="9.5" style="4" bestFit="1" customWidth="1"/>
    <col min="6406" max="6406" width="14.75" style="4" bestFit="1" customWidth="1"/>
    <col min="6407" max="6407" width="9.5" style="4" bestFit="1" customWidth="1"/>
    <col min="6408" max="6408" width="11.625" style="4" bestFit="1" customWidth="1"/>
    <col min="6409" max="6409" width="9.5" style="4" bestFit="1" customWidth="1"/>
    <col min="6410" max="6410" width="14.75" style="4" bestFit="1" customWidth="1"/>
    <col min="6411" max="6411" width="9.5" style="4" bestFit="1" customWidth="1"/>
    <col min="6412" max="6412" width="11.625" style="4" bestFit="1" customWidth="1"/>
    <col min="6413" max="6655" width="9" style="4"/>
    <col min="6656" max="6656" width="37.625" style="4" customWidth="1"/>
    <col min="6657" max="6657" width="9.5" style="4" bestFit="1" customWidth="1"/>
    <col min="6658" max="6658" width="14.75" style="4" bestFit="1" customWidth="1"/>
    <col min="6659" max="6659" width="9.5" style="4" bestFit="1" customWidth="1"/>
    <col min="6660" max="6660" width="11.625" style="4" bestFit="1" customWidth="1"/>
    <col min="6661" max="6661" width="9.5" style="4" bestFit="1" customWidth="1"/>
    <col min="6662" max="6662" width="14.75" style="4" bestFit="1" customWidth="1"/>
    <col min="6663" max="6663" width="9.5" style="4" bestFit="1" customWidth="1"/>
    <col min="6664" max="6664" width="11.625" style="4" bestFit="1" customWidth="1"/>
    <col min="6665" max="6665" width="9.5" style="4" bestFit="1" customWidth="1"/>
    <col min="6666" max="6666" width="14.75" style="4" bestFit="1" customWidth="1"/>
    <col min="6667" max="6667" width="9.5" style="4" bestFit="1" customWidth="1"/>
    <col min="6668" max="6668" width="11.625" style="4" bestFit="1" customWidth="1"/>
    <col min="6669" max="6911" width="9" style="4"/>
    <col min="6912" max="6912" width="37.625" style="4" customWidth="1"/>
    <col min="6913" max="6913" width="9.5" style="4" bestFit="1" customWidth="1"/>
    <col min="6914" max="6914" width="14.75" style="4" bestFit="1" customWidth="1"/>
    <col min="6915" max="6915" width="9.5" style="4" bestFit="1" customWidth="1"/>
    <col min="6916" max="6916" width="11.625" style="4" bestFit="1" customWidth="1"/>
    <col min="6917" max="6917" width="9.5" style="4" bestFit="1" customWidth="1"/>
    <col min="6918" max="6918" width="14.75" style="4" bestFit="1" customWidth="1"/>
    <col min="6919" max="6919" width="9.5" style="4" bestFit="1" customWidth="1"/>
    <col min="6920" max="6920" width="11.625" style="4" bestFit="1" customWidth="1"/>
    <col min="6921" max="6921" width="9.5" style="4" bestFit="1" customWidth="1"/>
    <col min="6922" max="6922" width="14.75" style="4" bestFit="1" customWidth="1"/>
    <col min="6923" max="6923" width="9.5" style="4" bestFit="1" customWidth="1"/>
    <col min="6924" max="6924" width="11.625" style="4" bestFit="1" customWidth="1"/>
    <col min="6925" max="7167" width="9" style="4"/>
    <col min="7168" max="7168" width="37.625" style="4" customWidth="1"/>
    <col min="7169" max="7169" width="9.5" style="4" bestFit="1" customWidth="1"/>
    <col min="7170" max="7170" width="14.75" style="4" bestFit="1" customWidth="1"/>
    <col min="7171" max="7171" width="9.5" style="4" bestFit="1" customWidth="1"/>
    <col min="7172" max="7172" width="11.625" style="4" bestFit="1" customWidth="1"/>
    <col min="7173" max="7173" width="9.5" style="4" bestFit="1" customWidth="1"/>
    <col min="7174" max="7174" width="14.75" style="4" bestFit="1" customWidth="1"/>
    <col min="7175" max="7175" width="9.5" style="4" bestFit="1" customWidth="1"/>
    <col min="7176" max="7176" width="11.625" style="4" bestFit="1" customWidth="1"/>
    <col min="7177" max="7177" width="9.5" style="4" bestFit="1" customWidth="1"/>
    <col min="7178" max="7178" width="14.75" style="4" bestFit="1" customWidth="1"/>
    <col min="7179" max="7179" width="9.5" style="4" bestFit="1" customWidth="1"/>
    <col min="7180" max="7180" width="11.625" style="4" bestFit="1" customWidth="1"/>
    <col min="7181" max="7423" width="9" style="4"/>
    <col min="7424" max="7424" width="37.625" style="4" customWidth="1"/>
    <col min="7425" max="7425" width="9.5" style="4" bestFit="1" customWidth="1"/>
    <col min="7426" max="7426" width="14.75" style="4" bestFit="1" customWidth="1"/>
    <col min="7427" max="7427" width="9.5" style="4" bestFit="1" customWidth="1"/>
    <col min="7428" max="7428" width="11.625" style="4" bestFit="1" customWidth="1"/>
    <col min="7429" max="7429" width="9.5" style="4" bestFit="1" customWidth="1"/>
    <col min="7430" max="7430" width="14.75" style="4" bestFit="1" customWidth="1"/>
    <col min="7431" max="7431" width="9.5" style="4" bestFit="1" customWidth="1"/>
    <col min="7432" max="7432" width="11.625" style="4" bestFit="1" customWidth="1"/>
    <col min="7433" max="7433" width="9.5" style="4" bestFit="1" customWidth="1"/>
    <col min="7434" max="7434" width="14.75" style="4" bestFit="1" customWidth="1"/>
    <col min="7435" max="7435" width="9.5" style="4" bestFit="1" customWidth="1"/>
    <col min="7436" max="7436" width="11.625" style="4" bestFit="1" customWidth="1"/>
    <col min="7437" max="7679" width="9" style="4"/>
    <col min="7680" max="7680" width="37.625" style="4" customWidth="1"/>
    <col min="7681" max="7681" width="9.5" style="4" bestFit="1" customWidth="1"/>
    <col min="7682" max="7682" width="14.75" style="4" bestFit="1" customWidth="1"/>
    <col min="7683" max="7683" width="9.5" style="4" bestFit="1" customWidth="1"/>
    <col min="7684" max="7684" width="11.625" style="4" bestFit="1" customWidth="1"/>
    <col min="7685" max="7685" width="9.5" style="4" bestFit="1" customWidth="1"/>
    <col min="7686" max="7686" width="14.75" style="4" bestFit="1" customWidth="1"/>
    <col min="7687" max="7687" width="9.5" style="4" bestFit="1" customWidth="1"/>
    <col min="7688" max="7688" width="11.625" style="4" bestFit="1" customWidth="1"/>
    <col min="7689" max="7689" width="9.5" style="4" bestFit="1" customWidth="1"/>
    <col min="7690" max="7690" width="14.75" style="4" bestFit="1" customWidth="1"/>
    <col min="7691" max="7691" width="9.5" style="4" bestFit="1" customWidth="1"/>
    <col min="7692" max="7692" width="11.625" style="4" bestFit="1" customWidth="1"/>
    <col min="7693" max="7935" width="9" style="4"/>
    <col min="7936" max="7936" width="37.625" style="4" customWidth="1"/>
    <col min="7937" max="7937" width="9.5" style="4" bestFit="1" customWidth="1"/>
    <col min="7938" max="7938" width="14.75" style="4" bestFit="1" customWidth="1"/>
    <col min="7939" max="7939" width="9.5" style="4" bestFit="1" customWidth="1"/>
    <col min="7940" max="7940" width="11.625" style="4" bestFit="1" customWidth="1"/>
    <col min="7941" max="7941" width="9.5" style="4" bestFit="1" customWidth="1"/>
    <col min="7942" max="7942" width="14.75" style="4" bestFit="1" customWidth="1"/>
    <col min="7943" max="7943" width="9.5" style="4" bestFit="1" customWidth="1"/>
    <col min="7944" max="7944" width="11.625" style="4" bestFit="1" customWidth="1"/>
    <col min="7945" max="7945" width="9.5" style="4" bestFit="1" customWidth="1"/>
    <col min="7946" max="7946" width="14.75" style="4" bestFit="1" customWidth="1"/>
    <col min="7947" max="7947" width="9.5" style="4" bestFit="1" customWidth="1"/>
    <col min="7948" max="7948" width="11.625" style="4" bestFit="1" customWidth="1"/>
    <col min="7949" max="8191" width="9" style="4"/>
    <col min="8192" max="8192" width="37.625" style="4" customWidth="1"/>
    <col min="8193" max="8193" width="9.5" style="4" bestFit="1" customWidth="1"/>
    <col min="8194" max="8194" width="14.75" style="4" bestFit="1" customWidth="1"/>
    <col min="8195" max="8195" width="9.5" style="4" bestFit="1" customWidth="1"/>
    <col min="8196" max="8196" width="11.625" style="4" bestFit="1" customWidth="1"/>
    <col min="8197" max="8197" width="9.5" style="4" bestFit="1" customWidth="1"/>
    <col min="8198" max="8198" width="14.75" style="4" bestFit="1" customWidth="1"/>
    <col min="8199" max="8199" width="9.5" style="4" bestFit="1" customWidth="1"/>
    <col min="8200" max="8200" width="11.625" style="4" bestFit="1" customWidth="1"/>
    <col min="8201" max="8201" width="9.5" style="4" bestFit="1" customWidth="1"/>
    <col min="8202" max="8202" width="14.75" style="4" bestFit="1" customWidth="1"/>
    <col min="8203" max="8203" width="9.5" style="4" bestFit="1" customWidth="1"/>
    <col min="8204" max="8204" width="11.625" style="4" bestFit="1" customWidth="1"/>
    <col min="8205" max="8447" width="9" style="4"/>
    <col min="8448" max="8448" width="37.625" style="4" customWidth="1"/>
    <col min="8449" max="8449" width="9.5" style="4" bestFit="1" customWidth="1"/>
    <col min="8450" max="8450" width="14.75" style="4" bestFit="1" customWidth="1"/>
    <col min="8451" max="8451" width="9.5" style="4" bestFit="1" customWidth="1"/>
    <col min="8452" max="8452" width="11.625" style="4" bestFit="1" customWidth="1"/>
    <col min="8453" max="8453" width="9.5" style="4" bestFit="1" customWidth="1"/>
    <col min="8454" max="8454" width="14.75" style="4" bestFit="1" customWidth="1"/>
    <col min="8455" max="8455" width="9.5" style="4" bestFit="1" customWidth="1"/>
    <col min="8456" max="8456" width="11.625" style="4" bestFit="1" customWidth="1"/>
    <col min="8457" max="8457" width="9.5" style="4" bestFit="1" customWidth="1"/>
    <col min="8458" max="8458" width="14.75" style="4" bestFit="1" customWidth="1"/>
    <col min="8459" max="8459" width="9.5" style="4" bestFit="1" customWidth="1"/>
    <col min="8460" max="8460" width="11.625" style="4" bestFit="1" customWidth="1"/>
    <col min="8461" max="8703" width="9" style="4"/>
    <col min="8704" max="8704" width="37.625" style="4" customWidth="1"/>
    <col min="8705" max="8705" width="9.5" style="4" bestFit="1" customWidth="1"/>
    <col min="8706" max="8706" width="14.75" style="4" bestFit="1" customWidth="1"/>
    <col min="8707" max="8707" width="9.5" style="4" bestFit="1" customWidth="1"/>
    <col min="8708" max="8708" width="11.625" style="4" bestFit="1" customWidth="1"/>
    <col min="8709" max="8709" width="9.5" style="4" bestFit="1" customWidth="1"/>
    <col min="8710" max="8710" width="14.75" style="4" bestFit="1" customWidth="1"/>
    <col min="8711" max="8711" width="9.5" style="4" bestFit="1" customWidth="1"/>
    <col min="8712" max="8712" width="11.625" style="4" bestFit="1" customWidth="1"/>
    <col min="8713" max="8713" width="9.5" style="4" bestFit="1" customWidth="1"/>
    <col min="8714" max="8714" width="14.75" style="4" bestFit="1" customWidth="1"/>
    <col min="8715" max="8715" width="9.5" style="4" bestFit="1" customWidth="1"/>
    <col min="8716" max="8716" width="11.625" style="4" bestFit="1" customWidth="1"/>
    <col min="8717" max="8959" width="9" style="4"/>
    <col min="8960" max="8960" width="37.625" style="4" customWidth="1"/>
    <col min="8961" max="8961" width="9.5" style="4" bestFit="1" customWidth="1"/>
    <col min="8962" max="8962" width="14.75" style="4" bestFit="1" customWidth="1"/>
    <col min="8963" max="8963" width="9.5" style="4" bestFit="1" customWidth="1"/>
    <col min="8964" max="8964" width="11.625" style="4" bestFit="1" customWidth="1"/>
    <col min="8965" max="8965" width="9.5" style="4" bestFit="1" customWidth="1"/>
    <col min="8966" max="8966" width="14.75" style="4" bestFit="1" customWidth="1"/>
    <col min="8967" max="8967" width="9.5" style="4" bestFit="1" customWidth="1"/>
    <col min="8968" max="8968" width="11.625" style="4" bestFit="1" customWidth="1"/>
    <col min="8969" max="8969" width="9.5" style="4" bestFit="1" customWidth="1"/>
    <col min="8970" max="8970" width="14.75" style="4" bestFit="1" customWidth="1"/>
    <col min="8971" max="8971" width="9.5" style="4" bestFit="1" customWidth="1"/>
    <col min="8972" max="8972" width="11.625" style="4" bestFit="1" customWidth="1"/>
    <col min="8973" max="9215" width="9" style="4"/>
    <col min="9216" max="9216" width="37.625" style="4" customWidth="1"/>
    <col min="9217" max="9217" width="9.5" style="4" bestFit="1" customWidth="1"/>
    <col min="9218" max="9218" width="14.75" style="4" bestFit="1" customWidth="1"/>
    <col min="9219" max="9219" width="9.5" style="4" bestFit="1" customWidth="1"/>
    <col min="9220" max="9220" width="11.625" style="4" bestFit="1" customWidth="1"/>
    <col min="9221" max="9221" width="9.5" style="4" bestFit="1" customWidth="1"/>
    <col min="9222" max="9222" width="14.75" style="4" bestFit="1" customWidth="1"/>
    <col min="9223" max="9223" width="9.5" style="4" bestFit="1" customWidth="1"/>
    <col min="9224" max="9224" width="11.625" style="4" bestFit="1" customWidth="1"/>
    <col min="9225" max="9225" width="9.5" style="4" bestFit="1" customWidth="1"/>
    <col min="9226" max="9226" width="14.75" style="4" bestFit="1" customWidth="1"/>
    <col min="9227" max="9227" width="9.5" style="4" bestFit="1" customWidth="1"/>
    <col min="9228" max="9228" width="11.625" style="4" bestFit="1" customWidth="1"/>
    <col min="9229" max="9471" width="9" style="4"/>
    <col min="9472" max="9472" width="37.625" style="4" customWidth="1"/>
    <col min="9473" max="9473" width="9.5" style="4" bestFit="1" customWidth="1"/>
    <col min="9474" max="9474" width="14.75" style="4" bestFit="1" customWidth="1"/>
    <col min="9475" max="9475" width="9.5" style="4" bestFit="1" customWidth="1"/>
    <col min="9476" max="9476" width="11.625" style="4" bestFit="1" customWidth="1"/>
    <col min="9477" max="9477" width="9.5" style="4" bestFit="1" customWidth="1"/>
    <col min="9478" max="9478" width="14.75" style="4" bestFit="1" customWidth="1"/>
    <col min="9479" max="9479" width="9.5" style="4" bestFit="1" customWidth="1"/>
    <col min="9480" max="9480" width="11.625" style="4" bestFit="1" customWidth="1"/>
    <col min="9481" max="9481" width="9.5" style="4" bestFit="1" customWidth="1"/>
    <col min="9482" max="9482" width="14.75" style="4" bestFit="1" customWidth="1"/>
    <col min="9483" max="9483" width="9.5" style="4" bestFit="1" customWidth="1"/>
    <col min="9484" max="9484" width="11.625" style="4" bestFit="1" customWidth="1"/>
    <col min="9485" max="9727" width="9" style="4"/>
    <col min="9728" max="9728" width="37.625" style="4" customWidth="1"/>
    <col min="9729" max="9729" width="9.5" style="4" bestFit="1" customWidth="1"/>
    <col min="9730" max="9730" width="14.75" style="4" bestFit="1" customWidth="1"/>
    <col min="9731" max="9731" width="9.5" style="4" bestFit="1" customWidth="1"/>
    <col min="9732" max="9732" width="11.625" style="4" bestFit="1" customWidth="1"/>
    <col min="9733" max="9733" width="9.5" style="4" bestFit="1" customWidth="1"/>
    <col min="9734" max="9734" width="14.75" style="4" bestFit="1" customWidth="1"/>
    <col min="9735" max="9735" width="9.5" style="4" bestFit="1" customWidth="1"/>
    <col min="9736" max="9736" width="11.625" style="4" bestFit="1" customWidth="1"/>
    <col min="9737" max="9737" width="9.5" style="4" bestFit="1" customWidth="1"/>
    <col min="9738" max="9738" width="14.75" style="4" bestFit="1" customWidth="1"/>
    <col min="9739" max="9739" width="9.5" style="4" bestFit="1" customWidth="1"/>
    <col min="9740" max="9740" width="11.625" style="4" bestFit="1" customWidth="1"/>
    <col min="9741" max="9983" width="9" style="4"/>
    <col min="9984" max="9984" width="37.625" style="4" customWidth="1"/>
    <col min="9985" max="9985" width="9.5" style="4" bestFit="1" customWidth="1"/>
    <col min="9986" max="9986" width="14.75" style="4" bestFit="1" customWidth="1"/>
    <col min="9987" max="9987" width="9.5" style="4" bestFit="1" customWidth="1"/>
    <col min="9988" max="9988" width="11.625" style="4" bestFit="1" customWidth="1"/>
    <col min="9989" max="9989" width="9.5" style="4" bestFit="1" customWidth="1"/>
    <col min="9990" max="9990" width="14.75" style="4" bestFit="1" customWidth="1"/>
    <col min="9991" max="9991" width="9.5" style="4" bestFit="1" customWidth="1"/>
    <col min="9992" max="9992" width="11.625" style="4" bestFit="1" customWidth="1"/>
    <col min="9993" max="9993" width="9.5" style="4" bestFit="1" customWidth="1"/>
    <col min="9994" max="9994" width="14.75" style="4" bestFit="1" customWidth="1"/>
    <col min="9995" max="9995" width="9.5" style="4" bestFit="1" customWidth="1"/>
    <col min="9996" max="9996" width="11.625" style="4" bestFit="1" customWidth="1"/>
    <col min="9997" max="10239" width="9" style="4"/>
    <col min="10240" max="10240" width="37.625" style="4" customWidth="1"/>
    <col min="10241" max="10241" width="9.5" style="4" bestFit="1" customWidth="1"/>
    <col min="10242" max="10242" width="14.75" style="4" bestFit="1" customWidth="1"/>
    <col min="10243" max="10243" width="9.5" style="4" bestFit="1" customWidth="1"/>
    <col min="10244" max="10244" width="11.625" style="4" bestFit="1" customWidth="1"/>
    <col min="10245" max="10245" width="9.5" style="4" bestFit="1" customWidth="1"/>
    <col min="10246" max="10246" width="14.75" style="4" bestFit="1" customWidth="1"/>
    <col min="10247" max="10247" width="9.5" style="4" bestFit="1" customWidth="1"/>
    <col min="10248" max="10248" width="11.625" style="4" bestFit="1" customWidth="1"/>
    <col min="10249" max="10249" width="9.5" style="4" bestFit="1" customWidth="1"/>
    <col min="10250" max="10250" width="14.75" style="4" bestFit="1" customWidth="1"/>
    <col min="10251" max="10251" width="9.5" style="4" bestFit="1" customWidth="1"/>
    <col min="10252" max="10252" width="11.625" style="4" bestFit="1" customWidth="1"/>
    <col min="10253" max="10495" width="9" style="4"/>
    <col min="10496" max="10496" width="37.625" style="4" customWidth="1"/>
    <col min="10497" max="10497" width="9.5" style="4" bestFit="1" customWidth="1"/>
    <col min="10498" max="10498" width="14.75" style="4" bestFit="1" customWidth="1"/>
    <col min="10499" max="10499" width="9.5" style="4" bestFit="1" customWidth="1"/>
    <col min="10500" max="10500" width="11.625" style="4" bestFit="1" customWidth="1"/>
    <col min="10501" max="10501" width="9.5" style="4" bestFit="1" customWidth="1"/>
    <col min="10502" max="10502" width="14.75" style="4" bestFit="1" customWidth="1"/>
    <col min="10503" max="10503" width="9.5" style="4" bestFit="1" customWidth="1"/>
    <col min="10504" max="10504" width="11.625" style="4" bestFit="1" customWidth="1"/>
    <col min="10505" max="10505" width="9.5" style="4" bestFit="1" customWidth="1"/>
    <col min="10506" max="10506" width="14.75" style="4" bestFit="1" customWidth="1"/>
    <col min="10507" max="10507" width="9.5" style="4" bestFit="1" customWidth="1"/>
    <col min="10508" max="10508" width="11.625" style="4" bestFit="1" customWidth="1"/>
    <col min="10509" max="10751" width="9" style="4"/>
    <col min="10752" max="10752" width="37.625" style="4" customWidth="1"/>
    <col min="10753" max="10753" width="9.5" style="4" bestFit="1" customWidth="1"/>
    <col min="10754" max="10754" width="14.75" style="4" bestFit="1" customWidth="1"/>
    <col min="10755" max="10755" width="9.5" style="4" bestFit="1" customWidth="1"/>
    <col min="10756" max="10756" width="11.625" style="4" bestFit="1" customWidth="1"/>
    <col min="10757" max="10757" width="9.5" style="4" bestFit="1" customWidth="1"/>
    <col min="10758" max="10758" width="14.75" style="4" bestFit="1" customWidth="1"/>
    <col min="10759" max="10759" width="9.5" style="4" bestFit="1" customWidth="1"/>
    <col min="10760" max="10760" width="11.625" style="4" bestFit="1" customWidth="1"/>
    <col min="10761" max="10761" width="9.5" style="4" bestFit="1" customWidth="1"/>
    <col min="10762" max="10762" width="14.75" style="4" bestFit="1" customWidth="1"/>
    <col min="10763" max="10763" width="9.5" style="4" bestFit="1" customWidth="1"/>
    <col min="10764" max="10764" width="11.625" style="4" bestFit="1" customWidth="1"/>
    <col min="10765" max="11007" width="9" style="4"/>
    <col min="11008" max="11008" width="37.625" style="4" customWidth="1"/>
    <col min="11009" max="11009" width="9.5" style="4" bestFit="1" customWidth="1"/>
    <col min="11010" max="11010" width="14.75" style="4" bestFit="1" customWidth="1"/>
    <col min="11011" max="11011" width="9.5" style="4" bestFit="1" customWidth="1"/>
    <col min="11012" max="11012" width="11.625" style="4" bestFit="1" customWidth="1"/>
    <col min="11013" max="11013" width="9.5" style="4" bestFit="1" customWidth="1"/>
    <col min="11014" max="11014" width="14.75" style="4" bestFit="1" customWidth="1"/>
    <col min="11015" max="11015" width="9.5" style="4" bestFit="1" customWidth="1"/>
    <col min="11016" max="11016" width="11.625" style="4" bestFit="1" customWidth="1"/>
    <col min="11017" max="11017" width="9.5" style="4" bestFit="1" customWidth="1"/>
    <col min="11018" max="11018" width="14.75" style="4" bestFit="1" customWidth="1"/>
    <col min="11019" max="11019" width="9.5" style="4" bestFit="1" customWidth="1"/>
    <col min="11020" max="11020" width="11.625" style="4" bestFit="1" customWidth="1"/>
    <col min="11021" max="11263" width="9" style="4"/>
    <col min="11264" max="11264" width="37.625" style="4" customWidth="1"/>
    <col min="11265" max="11265" width="9.5" style="4" bestFit="1" customWidth="1"/>
    <col min="11266" max="11266" width="14.75" style="4" bestFit="1" customWidth="1"/>
    <col min="11267" max="11267" width="9.5" style="4" bestFit="1" customWidth="1"/>
    <col min="11268" max="11268" width="11.625" style="4" bestFit="1" customWidth="1"/>
    <col min="11269" max="11269" width="9.5" style="4" bestFit="1" customWidth="1"/>
    <col min="11270" max="11270" width="14.75" style="4" bestFit="1" customWidth="1"/>
    <col min="11271" max="11271" width="9.5" style="4" bestFit="1" customWidth="1"/>
    <col min="11272" max="11272" width="11.625" style="4" bestFit="1" customWidth="1"/>
    <col min="11273" max="11273" width="9.5" style="4" bestFit="1" customWidth="1"/>
    <col min="11274" max="11274" width="14.75" style="4" bestFit="1" customWidth="1"/>
    <col min="11275" max="11275" width="9.5" style="4" bestFit="1" customWidth="1"/>
    <col min="11276" max="11276" width="11.625" style="4" bestFit="1" customWidth="1"/>
    <col min="11277" max="11519" width="9" style="4"/>
    <col min="11520" max="11520" width="37.625" style="4" customWidth="1"/>
    <col min="11521" max="11521" width="9.5" style="4" bestFit="1" customWidth="1"/>
    <col min="11522" max="11522" width="14.75" style="4" bestFit="1" customWidth="1"/>
    <col min="11523" max="11523" width="9.5" style="4" bestFit="1" customWidth="1"/>
    <col min="11524" max="11524" width="11.625" style="4" bestFit="1" customWidth="1"/>
    <col min="11525" max="11525" width="9.5" style="4" bestFit="1" customWidth="1"/>
    <col min="11526" max="11526" width="14.75" style="4" bestFit="1" customWidth="1"/>
    <col min="11527" max="11527" width="9.5" style="4" bestFit="1" customWidth="1"/>
    <col min="11528" max="11528" width="11.625" style="4" bestFit="1" customWidth="1"/>
    <col min="11529" max="11529" width="9.5" style="4" bestFit="1" customWidth="1"/>
    <col min="11530" max="11530" width="14.75" style="4" bestFit="1" customWidth="1"/>
    <col min="11531" max="11531" width="9.5" style="4" bestFit="1" customWidth="1"/>
    <col min="11532" max="11532" width="11.625" style="4" bestFit="1" customWidth="1"/>
    <col min="11533" max="11775" width="9" style="4"/>
    <col min="11776" max="11776" width="37.625" style="4" customWidth="1"/>
    <col min="11777" max="11777" width="9.5" style="4" bestFit="1" customWidth="1"/>
    <col min="11778" max="11778" width="14.75" style="4" bestFit="1" customWidth="1"/>
    <col min="11779" max="11779" width="9.5" style="4" bestFit="1" customWidth="1"/>
    <col min="11780" max="11780" width="11.625" style="4" bestFit="1" customWidth="1"/>
    <col min="11781" max="11781" width="9.5" style="4" bestFit="1" customWidth="1"/>
    <col min="11782" max="11782" width="14.75" style="4" bestFit="1" customWidth="1"/>
    <col min="11783" max="11783" width="9.5" style="4" bestFit="1" customWidth="1"/>
    <col min="11784" max="11784" width="11.625" style="4" bestFit="1" customWidth="1"/>
    <col min="11785" max="11785" width="9.5" style="4" bestFit="1" customWidth="1"/>
    <col min="11786" max="11786" width="14.75" style="4" bestFit="1" customWidth="1"/>
    <col min="11787" max="11787" width="9.5" style="4" bestFit="1" customWidth="1"/>
    <col min="11788" max="11788" width="11.625" style="4" bestFit="1" customWidth="1"/>
    <col min="11789" max="12031" width="9" style="4"/>
    <col min="12032" max="12032" width="37.625" style="4" customWidth="1"/>
    <col min="12033" max="12033" width="9.5" style="4" bestFit="1" customWidth="1"/>
    <col min="12034" max="12034" width="14.75" style="4" bestFit="1" customWidth="1"/>
    <col min="12035" max="12035" width="9.5" style="4" bestFit="1" customWidth="1"/>
    <col min="12036" max="12036" width="11.625" style="4" bestFit="1" customWidth="1"/>
    <col min="12037" max="12037" width="9.5" style="4" bestFit="1" customWidth="1"/>
    <col min="12038" max="12038" width="14.75" style="4" bestFit="1" customWidth="1"/>
    <col min="12039" max="12039" width="9.5" style="4" bestFit="1" customWidth="1"/>
    <col min="12040" max="12040" width="11.625" style="4" bestFit="1" customWidth="1"/>
    <col min="12041" max="12041" width="9.5" style="4" bestFit="1" customWidth="1"/>
    <col min="12042" max="12042" width="14.75" style="4" bestFit="1" customWidth="1"/>
    <col min="12043" max="12043" width="9.5" style="4" bestFit="1" customWidth="1"/>
    <col min="12044" max="12044" width="11.625" style="4" bestFit="1" customWidth="1"/>
    <col min="12045" max="12287" width="9" style="4"/>
    <col min="12288" max="12288" width="37.625" style="4" customWidth="1"/>
    <col min="12289" max="12289" width="9.5" style="4" bestFit="1" customWidth="1"/>
    <col min="12290" max="12290" width="14.75" style="4" bestFit="1" customWidth="1"/>
    <col min="12291" max="12291" width="9.5" style="4" bestFit="1" customWidth="1"/>
    <col min="12292" max="12292" width="11.625" style="4" bestFit="1" customWidth="1"/>
    <col min="12293" max="12293" width="9.5" style="4" bestFit="1" customWidth="1"/>
    <col min="12294" max="12294" width="14.75" style="4" bestFit="1" customWidth="1"/>
    <col min="12295" max="12295" width="9.5" style="4" bestFit="1" customWidth="1"/>
    <col min="12296" max="12296" width="11.625" style="4" bestFit="1" customWidth="1"/>
    <col min="12297" max="12297" width="9.5" style="4" bestFit="1" customWidth="1"/>
    <col min="12298" max="12298" width="14.75" style="4" bestFit="1" customWidth="1"/>
    <col min="12299" max="12299" width="9.5" style="4" bestFit="1" customWidth="1"/>
    <col min="12300" max="12300" width="11.625" style="4" bestFit="1" customWidth="1"/>
    <col min="12301" max="12543" width="9" style="4"/>
    <col min="12544" max="12544" width="37.625" style="4" customWidth="1"/>
    <col min="12545" max="12545" width="9.5" style="4" bestFit="1" customWidth="1"/>
    <col min="12546" max="12546" width="14.75" style="4" bestFit="1" customWidth="1"/>
    <col min="12547" max="12547" width="9.5" style="4" bestFit="1" customWidth="1"/>
    <col min="12548" max="12548" width="11.625" style="4" bestFit="1" customWidth="1"/>
    <col min="12549" max="12549" width="9.5" style="4" bestFit="1" customWidth="1"/>
    <col min="12550" max="12550" width="14.75" style="4" bestFit="1" customWidth="1"/>
    <col min="12551" max="12551" width="9.5" style="4" bestFit="1" customWidth="1"/>
    <col min="12552" max="12552" width="11.625" style="4" bestFit="1" customWidth="1"/>
    <col min="12553" max="12553" width="9.5" style="4" bestFit="1" customWidth="1"/>
    <col min="12554" max="12554" width="14.75" style="4" bestFit="1" customWidth="1"/>
    <col min="12555" max="12555" width="9.5" style="4" bestFit="1" customWidth="1"/>
    <col min="12556" max="12556" width="11.625" style="4" bestFit="1" customWidth="1"/>
    <col min="12557" max="12799" width="9" style="4"/>
    <col min="12800" max="12800" width="37.625" style="4" customWidth="1"/>
    <col min="12801" max="12801" width="9.5" style="4" bestFit="1" customWidth="1"/>
    <col min="12802" max="12802" width="14.75" style="4" bestFit="1" customWidth="1"/>
    <col min="12803" max="12803" width="9.5" style="4" bestFit="1" customWidth="1"/>
    <col min="12804" max="12804" width="11.625" style="4" bestFit="1" customWidth="1"/>
    <col min="12805" max="12805" width="9.5" style="4" bestFit="1" customWidth="1"/>
    <col min="12806" max="12806" width="14.75" style="4" bestFit="1" customWidth="1"/>
    <col min="12807" max="12807" width="9.5" style="4" bestFit="1" customWidth="1"/>
    <col min="12808" max="12808" width="11.625" style="4" bestFit="1" customWidth="1"/>
    <col min="12809" max="12809" width="9.5" style="4" bestFit="1" customWidth="1"/>
    <col min="12810" max="12810" width="14.75" style="4" bestFit="1" customWidth="1"/>
    <col min="12811" max="12811" width="9.5" style="4" bestFit="1" customWidth="1"/>
    <col min="12812" max="12812" width="11.625" style="4" bestFit="1" customWidth="1"/>
    <col min="12813" max="13055" width="9" style="4"/>
    <col min="13056" max="13056" width="37.625" style="4" customWidth="1"/>
    <col min="13057" max="13057" width="9.5" style="4" bestFit="1" customWidth="1"/>
    <col min="13058" max="13058" width="14.75" style="4" bestFit="1" customWidth="1"/>
    <col min="13059" max="13059" width="9.5" style="4" bestFit="1" customWidth="1"/>
    <col min="13060" max="13060" width="11.625" style="4" bestFit="1" customWidth="1"/>
    <col min="13061" max="13061" width="9.5" style="4" bestFit="1" customWidth="1"/>
    <col min="13062" max="13062" width="14.75" style="4" bestFit="1" customWidth="1"/>
    <col min="13063" max="13063" width="9.5" style="4" bestFit="1" customWidth="1"/>
    <col min="13064" max="13064" width="11.625" style="4" bestFit="1" customWidth="1"/>
    <col min="13065" max="13065" width="9.5" style="4" bestFit="1" customWidth="1"/>
    <col min="13066" max="13066" width="14.75" style="4" bestFit="1" customWidth="1"/>
    <col min="13067" max="13067" width="9.5" style="4" bestFit="1" customWidth="1"/>
    <col min="13068" max="13068" width="11.625" style="4" bestFit="1" customWidth="1"/>
    <col min="13069" max="13311" width="9" style="4"/>
    <col min="13312" max="13312" width="37.625" style="4" customWidth="1"/>
    <col min="13313" max="13313" width="9.5" style="4" bestFit="1" customWidth="1"/>
    <col min="13314" max="13314" width="14.75" style="4" bestFit="1" customWidth="1"/>
    <col min="13315" max="13315" width="9.5" style="4" bestFit="1" customWidth="1"/>
    <col min="13316" max="13316" width="11.625" style="4" bestFit="1" customWidth="1"/>
    <col min="13317" max="13317" width="9.5" style="4" bestFit="1" customWidth="1"/>
    <col min="13318" max="13318" width="14.75" style="4" bestFit="1" customWidth="1"/>
    <col min="13319" max="13319" width="9.5" style="4" bestFit="1" customWidth="1"/>
    <col min="13320" max="13320" width="11.625" style="4" bestFit="1" customWidth="1"/>
    <col min="13321" max="13321" width="9.5" style="4" bestFit="1" customWidth="1"/>
    <col min="13322" max="13322" width="14.75" style="4" bestFit="1" customWidth="1"/>
    <col min="13323" max="13323" width="9.5" style="4" bestFit="1" customWidth="1"/>
    <col min="13324" max="13324" width="11.625" style="4" bestFit="1" customWidth="1"/>
    <col min="13325" max="13567" width="9" style="4"/>
    <col min="13568" max="13568" width="37.625" style="4" customWidth="1"/>
    <col min="13569" max="13569" width="9.5" style="4" bestFit="1" customWidth="1"/>
    <col min="13570" max="13570" width="14.75" style="4" bestFit="1" customWidth="1"/>
    <col min="13571" max="13571" width="9.5" style="4" bestFit="1" customWidth="1"/>
    <col min="13572" max="13572" width="11.625" style="4" bestFit="1" customWidth="1"/>
    <col min="13573" max="13573" width="9.5" style="4" bestFit="1" customWidth="1"/>
    <col min="13574" max="13574" width="14.75" style="4" bestFit="1" customWidth="1"/>
    <col min="13575" max="13575" width="9.5" style="4" bestFit="1" customWidth="1"/>
    <col min="13576" max="13576" width="11.625" style="4" bestFit="1" customWidth="1"/>
    <col min="13577" max="13577" width="9.5" style="4" bestFit="1" customWidth="1"/>
    <col min="13578" max="13578" width="14.75" style="4" bestFit="1" customWidth="1"/>
    <col min="13579" max="13579" width="9.5" style="4" bestFit="1" customWidth="1"/>
    <col min="13580" max="13580" width="11.625" style="4" bestFit="1" customWidth="1"/>
    <col min="13581" max="13823" width="9" style="4"/>
    <col min="13824" max="13824" width="37.625" style="4" customWidth="1"/>
    <col min="13825" max="13825" width="9.5" style="4" bestFit="1" customWidth="1"/>
    <col min="13826" max="13826" width="14.75" style="4" bestFit="1" customWidth="1"/>
    <col min="13827" max="13827" width="9.5" style="4" bestFit="1" customWidth="1"/>
    <col min="13828" max="13828" width="11.625" style="4" bestFit="1" customWidth="1"/>
    <col min="13829" max="13829" width="9.5" style="4" bestFit="1" customWidth="1"/>
    <col min="13830" max="13830" width="14.75" style="4" bestFit="1" customWidth="1"/>
    <col min="13831" max="13831" width="9.5" style="4" bestFit="1" customWidth="1"/>
    <col min="13832" max="13832" width="11.625" style="4" bestFit="1" customWidth="1"/>
    <col min="13833" max="13833" width="9.5" style="4" bestFit="1" customWidth="1"/>
    <col min="13834" max="13834" width="14.75" style="4" bestFit="1" customWidth="1"/>
    <col min="13835" max="13835" width="9.5" style="4" bestFit="1" customWidth="1"/>
    <col min="13836" max="13836" width="11.625" style="4" bestFit="1" customWidth="1"/>
    <col min="13837" max="14079" width="9" style="4"/>
    <col min="14080" max="14080" width="37.625" style="4" customWidth="1"/>
    <col min="14081" max="14081" width="9.5" style="4" bestFit="1" customWidth="1"/>
    <col min="14082" max="14082" width="14.75" style="4" bestFit="1" customWidth="1"/>
    <col min="14083" max="14083" width="9.5" style="4" bestFit="1" customWidth="1"/>
    <col min="14084" max="14084" width="11.625" style="4" bestFit="1" customWidth="1"/>
    <col min="14085" max="14085" width="9.5" style="4" bestFit="1" customWidth="1"/>
    <col min="14086" max="14086" width="14.75" style="4" bestFit="1" customWidth="1"/>
    <col min="14087" max="14087" width="9.5" style="4" bestFit="1" customWidth="1"/>
    <col min="14088" max="14088" width="11.625" style="4" bestFit="1" customWidth="1"/>
    <col min="14089" max="14089" width="9.5" style="4" bestFit="1" customWidth="1"/>
    <col min="14090" max="14090" width="14.75" style="4" bestFit="1" customWidth="1"/>
    <col min="14091" max="14091" width="9.5" style="4" bestFit="1" customWidth="1"/>
    <col min="14092" max="14092" width="11.625" style="4" bestFit="1" customWidth="1"/>
    <col min="14093" max="14335" width="9" style="4"/>
    <col min="14336" max="14336" width="37.625" style="4" customWidth="1"/>
    <col min="14337" max="14337" width="9.5" style="4" bestFit="1" customWidth="1"/>
    <col min="14338" max="14338" width="14.75" style="4" bestFit="1" customWidth="1"/>
    <col min="14339" max="14339" width="9.5" style="4" bestFit="1" customWidth="1"/>
    <col min="14340" max="14340" width="11.625" style="4" bestFit="1" customWidth="1"/>
    <col min="14341" max="14341" width="9.5" style="4" bestFit="1" customWidth="1"/>
    <col min="14342" max="14342" width="14.75" style="4" bestFit="1" customWidth="1"/>
    <col min="14343" max="14343" width="9.5" style="4" bestFit="1" customWidth="1"/>
    <col min="14344" max="14344" width="11.625" style="4" bestFit="1" customWidth="1"/>
    <col min="14345" max="14345" width="9.5" style="4" bestFit="1" customWidth="1"/>
    <col min="14346" max="14346" width="14.75" style="4" bestFit="1" customWidth="1"/>
    <col min="14347" max="14347" width="9.5" style="4" bestFit="1" customWidth="1"/>
    <col min="14348" max="14348" width="11.625" style="4" bestFit="1" customWidth="1"/>
    <col min="14349" max="14591" width="9" style="4"/>
    <col min="14592" max="14592" width="37.625" style="4" customWidth="1"/>
    <col min="14593" max="14593" width="9.5" style="4" bestFit="1" customWidth="1"/>
    <col min="14594" max="14594" width="14.75" style="4" bestFit="1" customWidth="1"/>
    <col min="14595" max="14595" width="9.5" style="4" bestFit="1" customWidth="1"/>
    <col min="14596" max="14596" width="11.625" style="4" bestFit="1" customWidth="1"/>
    <col min="14597" max="14597" width="9.5" style="4" bestFit="1" customWidth="1"/>
    <col min="14598" max="14598" width="14.75" style="4" bestFit="1" customWidth="1"/>
    <col min="14599" max="14599" width="9.5" style="4" bestFit="1" customWidth="1"/>
    <col min="14600" max="14600" width="11.625" style="4" bestFit="1" customWidth="1"/>
    <col min="14601" max="14601" width="9.5" style="4" bestFit="1" customWidth="1"/>
    <col min="14602" max="14602" width="14.75" style="4" bestFit="1" customWidth="1"/>
    <col min="14603" max="14603" width="9.5" style="4" bestFit="1" customWidth="1"/>
    <col min="14604" max="14604" width="11.625" style="4" bestFit="1" customWidth="1"/>
    <col min="14605" max="14847" width="9" style="4"/>
    <col min="14848" max="14848" width="37.625" style="4" customWidth="1"/>
    <col min="14849" max="14849" width="9.5" style="4" bestFit="1" customWidth="1"/>
    <col min="14850" max="14850" width="14.75" style="4" bestFit="1" customWidth="1"/>
    <col min="14851" max="14851" width="9.5" style="4" bestFit="1" customWidth="1"/>
    <col min="14852" max="14852" width="11.625" style="4" bestFit="1" customWidth="1"/>
    <col min="14853" max="14853" width="9.5" style="4" bestFit="1" customWidth="1"/>
    <col min="14854" max="14854" width="14.75" style="4" bestFit="1" customWidth="1"/>
    <col min="14855" max="14855" width="9.5" style="4" bestFit="1" customWidth="1"/>
    <col min="14856" max="14856" width="11.625" style="4" bestFit="1" customWidth="1"/>
    <col min="14857" max="14857" width="9.5" style="4" bestFit="1" customWidth="1"/>
    <col min="14858" max="14858" width="14.75" style="4" bestFit="1" customWidth="1"/>
    <col min="14859" max="14859" width="9.5" style="4" bestFit="1" customWidth="1"/>
    <col min="14860" max="14860" width="11.625" style="4" bestFit="1" customWidth="1"/>
    <col min="14861" max="15103" width="9" style="4"/>
    <col min="15104" max="15104" width="37.625" style="4" customWidth="1"/>
    <col min="15105" max="15105" width="9.5" style="4" bestFit="1" customWidth="1"/>
    <col min="15106" max="15106" width="14.75" style="4" bestFit="1" customWidth="1"/>
    <col min="15107" max="15107" width="9.5" style="4" bestFit="1" customWidth="1"/>
    <col min="15108" max="15108" width="11.625" style="4" bestFit="1" customWidth="1"/>
    <col min="15109" max="15109" width="9.5" style="4" bestFit="1" customWidth="1"/>
    <col min="15110" max="15110" width="14.75" style="4" bestFit="1" customWidth="1"/>
    <col min="15111" max="15111" width="9.5" style="4" bestFit="1" customWidth="1"/>
    <col min="15112" max="15112" width="11.625" style="4" bestFit="1" customWidth="1"/>
    <col min="15113" max="15113" width="9.5" style="4" bestFit="1" customWidth="1"/>
    <col min="15114" max="15114" width="14.75" style="4" bestFit="1" customWidth="1"/>
    <col min="15115" max="15115" width="9.5" style="4" bestFit="1" customWidth="1"/>
    <col min="15116" max="15116" width="11.625" style="4" bestFit="1" customWidth="1"/>
    <col min="15117" max="15359" width="9" style="4"/>
    <col min="15360" max="15360" width="37.625" style="4" customWidth="1"/>
    <col min="15361" max="15361" width="9.5" style="4" bestFit="1" customWidth="1"/>
    <col min="15362" max="15362" width="14.75" style="4" bestFit="1" customWidth="1"/>
    <col min="15363" max="15363" width="9.5" style="4" bestFit="1" customWidth="1"/>
    <col min="15364" max="15364" width="11.625" style="4" bestFit="1" customWidth="1"/>
    <col min="15365" max="15365" width="9.5" style="4" bestFit="1" customWidth="1"/>
    <col min="15366" max="15366" width="14.75" style="4" bestFit="1" customWidth="1"/>
    <col min="15367" max="15367" width="9.5" style="4" bestFit="1" customWidth="1"/>
    <col min="15368" max="15368" width="11.625" style="4" bestFit="1" customWidth="1"/>
    <col min="15369" max="15369" width="9.5" style="4" bestFit="1" customWidth="1"/>
    <col min="15370" max="15370" width="14.75" style="4" bestFit="1" customWidth="1"/>
    <col min="15371" max="15371" width="9.5" style="4" bestFit="1" customWidth="1"/>
    <col min="15372" max="15372" width="11.625" style="4" bestFit="1" customWidth="1"/>
    <col min="15373" max="15615" width="9" style="4"/>
    <col min="15616" max="15616" width="37.625" style="4" customWidth="1"/>
    <col min="15617" max="15617" width="9.5" style="4" bestFit="1" customWidth="1"/>
    <col min="15618" max="15618" width="14.75" style="4" bestFit="1" customWidth="1"/>
    <col min="15619" max="15619" width="9.5" style="4" bestFit="1" customWidth="1"/>
    <col min="15620" max="15620" width="11.625" style="4" bestFit="1" customWidth="1"/>
    <col min="15621" max="15621" width="9.5" style="4" bestFit="1" customWidth="1"/>
    <col min="15622" max="15622" width="14.75" style="4" bestFit="1" customWidth="1"/>
    <col min="15623" max="15623" width="9.5" style="4" bestFit="1" customWidth="1"/>
    <col min="15624" max="15624" width="11.625" style="4" bestFit="1" customWidth="1"/>
    <col min="15625" max="15625" width="9.5" style="4" bestFit="1" customWidth="1"/>
    <col min="15626" max="15626" width="14.75" style="4" bestFit="1" customWidth="1"/>
    <col min="15627" max="15627" width="9.5" style="4" bestFit="1" customWidth="1"/>
    <col min="15628" max="15628" width="11.625" style="4" bestFit="1" customWidth="1"/>
    <col min="15629" max="15871" width="9" style="4"/>
    <col min="15872" max="15872" width="37.625" style="4" customWidth="1"/>
    <col min="15873" max="15873" width="9.5" style="4" bestFit="1" customWidth="1"/>
    <col min="15874" max="15874" width="14.75" style="4" bestFit="1" customWidth="1"/>
    <col min="15875" max="15875" width="9.5" style="4" bestFit="1" customWidth="1"/>
    <col min="15876" max="15876" width="11.625" style="4" bestFit="1" customWidth="1"/>
    <col min="15877" max="15877" width="9.5" style="4" bestFit="1" customWidth="1"/>
    <col min="15878" max="15878" width="14.75" style="4" bestFit="1" customWidth="1"/>
    <col min="15879" max="15879" width="9.5" style="4" bestFit="1" customWidth="1"/>
    <col min="15880" max="15880" width="11.625" style="4" bestFit="1" customWidth="1"/>
    <col min="15881" max="15881" width="9.5" style="4" bestFit="1" customWidth="1"/>
    <col min="15882" max="15882" width="14.75" style="4" bestFit="1" customWidth="1"/>
    <col min="15883" max="15883" width="9.5" style="4" bestFit="1" customWidth="1"/>
    <col min="15884" max="15884" width="11.625" style="4" bestFit="1" customWidth="1"/>
    <col min="15885" max="16127" width="9" style="4"/>
    <col min="16128" max="16128" width="37.625" style="4" customWidth="1"/>
    <col min="16129" max="16129" width="9.5" style="4" bestFit="1" customWidth="1"/>
    <col min="16130" max="16130" width="14.75" style="4" bestFit="1" customWidth="1"/>
    <col min="16131" max="16131" width="9.5" style="4" bestFit="1" customWidth="1"/>
    <col min="16132" max="16132" width="11.625" style="4" bestFit="1" customWidth="1"/>
    <col min="16133" max="16133" width="9.5" style="4" bestFit="1" customWidth="1"/>
    <col min="16134" max="16134" width="14.75" style="4" bestFit="1" customWidth="1"/>
    <col min="16135" max="16135" width="9.5" style="4" bestFit="1" customWidth="1"/>
    <col min="16136" max="16136" width="11.625" style="4" bestFit="1" customWidth="1"/>
    <col min="16137" max="16137" width="9.5" style="4" bestFit="1" customWidth="1"/>
    <col min="16138" max="16138" width="14.75" style="4" bestFit="1" customWidth="1"/>
    <col min="16139" max="16139" width="9.5" style="4" bestFit="1" customWidth="1"/>
    <col min="16140" max="16140" width="11.625" style="4" bestFit="1" customWidth="1"/>
    <col min="16141" max="16384" width="9" style="4"/>
  </cols>
  <sheetData>
    <row r="1" spans="1:33" ht="28.5" customHeight="1">
      <c r="A1" s="771" t="s">
        <v>56</v>
      </c>
      <c r="B1" s="772"/>
    </row>
    <row r="2" spans="1:33" s="337" customFormat="1" ht="30.75" customHeight="1">
      <c r="A2" s="773" t="s">
        <v>731</v>
      </c>
      <c r="B2" s="772"/>
      <c r="C2" s="961" t="s">
        <v>409</v>
      </c>
      <c r="D2" s="990"/>
      <c r="E2" s="927"/>
      <c r="F2" s="334"/>
      <c r="G2" s="334"/>
      <c r="H2" s="334"/>
      <c r="I2" s="334"/>
      <c r="J2" s="334"/>
      <c r="K2" s="334"/>
      <c r="L2" s="334"/>
      <c r="M2" s="334"/>
      <c r="N2" s="334"/>
      <c r="O2" s="334"/>
      <c r="P2" s="334"/>
      <c r="Q2" s="334"/>
      <c r="R2" s="334"/>
      <c r="S2" s="334"/>
      <c r="T2" s="334"/>
      <c r="U2" s="334"/>
      <c r="V2" s="334"/>
      <c r="W2" s="334"/>
      <c r="X2" s="335"/>
      <c r="Y2" s="334"/>
      <c r="Z2" s="334"/>
      <c r="AA2" s="335"/>
      <c r="AB2" s="334"/>
      <c r="AC2" s="334"/>
      <c r="AD2" s="336"/>
    </row>
    <row r="3" spans="1:33" s="337" customFormat="1" ht="15.75" customHeight="1" thickBot="1">
      <c r="A3" s="773" t="s">
        <v>732</v>
      </c>
      <c r="B3" s="772"/>
      <c r="C3" s="1170" t="s">
        <v>408</v>
      </c>
      <c r="D3" s="1170" t="s">
        <v>608</v>
      </c>
      <c r="E3" s="1052" t="s">
        <v>838</v>
      </c>
      <c r="F3" s="1052" t="s">
        <v>839</v>
      </c>
      <c r="G3" s="1177" t="s">
        <v>391</v>
      </c>
      <c r="H3" s="1178"/>
      <c r="I3" s="1178"/>
      <c r="J3" s="1178"/>
      <c r="K3" s="1178"/>
      <c r="L3" s="1178"/>
      <c r="M3" s="1178"/>
      <c r="N3" s="1178"/>
      <c r="O3" s="1179"/>
      <c r="P3" s="1182" t="s">
        <v>392</v>
      </c>
      <c r="Q3" s="1183"/>
      <c r="R3" s="1183"/>
      <c r="S3" s="1183"/>
      <c r="T3" s="1183"/>
      <c r="U3" s="1183"/>
      <c r="V3" s="1183"/>
      <c r="W3" s="1183"/>
      <c r="X3" s="1184"/>
      <c r="Y3" s="1180" t="s">
        <v>377</v>
      </c>
      <c r="Z3" s="1180"/>
      <c r="AA3" s="1180"/>
      <c r="AB3" s="1180" t="s">
        <v>378</v>
      </c>
      <c r="AC3" s="1180"/>
      <c r="AD3" s="1181"/>
    </row>
    <row r="4" spans="1:33" s="337" customFormat="1" ht="53.25">
      <c r="A4" s="774" t="s">
        <v>733</v>
      </c>
      <c r="B4" s="774"/>
      <c r="C4" s="1171"/>
      <c r="D4" s="1171"/>
      <c r="E4" s="1052"/>
      <c r="F4" s="1052"/>
      <c r="G4" s="53" t="s">
        <v>372</v>
      </c>
      <c r="H4" s="338" t="s">
        <v>58</v>
      </c>
      <c r="I4" s="338" t="s">
        <v>59</v>
      </c>
      <c r="J4" s="338" t="s">
        <v>60</v>
      </c>
      <c r="K4" s="338" t="s">
        <v>61</v>
      </c>
      <c r="L4" s="338" t="s">
        <v>62</v>
      </c>
      <c r="M4" s="338" t="s">
        <v>63</v>
      </c>
      <c r="N4" s="53" t="s">
        <v>376</v>
      </c>
      <c r="O4" s="54" t="s">
        <v>383</v>
      </c>
      <c r="P4" s="281" t="s">
        <v>372</v>
      </c>
      <c r="Q4" s="339" t="s">
        <v>64</v>
      </c>
      <c r="R4" s="339" t="s">
        <v>65</v>
      </c>
      <c r="S4" s="339" t="s">
        <v>66</v>
      </c>
      <c r="T4" s="339" t="s">
        <v>67</v>
      </c>
      <c r="U4" s="339" t="s">
        <v>68</v>
      </c>
      <c r="V4" s="339" t="s">
        <v>69</v>
      </c>
      <c r="W4" s="281" t="s">
        <v>376</v>
      </c>
      <c r="X4" s="54" t="s">
        <v>383</v>
      </c>
      <c r="Y4" s="53" t="s">
        <v>372</v>
      </c>
      <c r="Z4" s="53" t="s">
        <v>388</v>
      </c>
      <c r="AA4" s="262" t="s">
        <v>382</v>
      </c>
      <c r="AB4" s="928" t="s">
        <v>379</v>
      </c>
      <c r="AC4" s="55" t="s">
        <v>380</v>
      </c>
      <c r="AD4" s="91" t="s">
        <v>381</v>
      </c>
      <c r="AE4" s="340" t="s">
        <v>55</v>
      </c>
    </row>
    <row r="5" spans="1:33" s="980" customFormat="1" ht="31.5" customHeight="1">
      <c r="A5" s="975" t="str">
        <f>目录及填表说明!$D$3</f>
        <v>请填XX地区</v>
      </c>
      <c r="B5" s="975" t="str">
        <f>目录及填表说明!$D$4</f>
        <v>请填XX项目</v>
      </c>
      <c r="C5" s="981" t="s">
        <v>410</v>
      </c>
      <c r="D5" s="962"/>
      <c r="E5" s="976">
        <f>'表2.6 销售执行表（出售）'!F156</f>
        <v>0</v>
      </c>
      <c r="F5" s="976">
        <f>'表2.6 销售执行表（出售）'!G156</f>
        <v>0</v>
      </c>
      <c r="G5" s="976">
        <f>'表2.6 销售执行表（出售）'!H156</f>
        <v>0</v>
      </c>
      <c r="H5" s="976">
        <f>'表2.6 销售执行表（出售）'!I156</f>
        <v>0</v>
      </c>
      <c r="I5" s="976">
        <f>'表2.6 销售执行表（出售）'!J156</f>
        <v>0</v>
      </c>
      <c r="J5" s="976">
        <f>'表2.6 销售执行表（出售）'!K156</f>
        <v>0</v>
      </c>
      <c r="K5" s="976">
        <f>'表2.6 销售执行表（出售）'!L156</f>
        <v>0</v>
      </c>
      <c r="L5" s="976">
        <f>'表2.6 销售执行表（出售）'!M156</f>
        <v>0</v>
      </c>
      <c r="M5" s="976">
        <f>'表2.6 销售执行表（出售）'!N156</f>
        <v>0</v>
      </c>
      <c r="N5" s="976">
        <f>SUM(H5:M5)</f>
        <v>0</v>
      </c>
      <c r="O5" s="977">
        <f>IF(G5=0,IF(N5&gt;0,100%,IF(N5&lt;0,-100%,0)),IF(G5&lt;0,IF(N5&gt;0,100%,-N5/G5),N5/G5))</f>
        <v>0</v>
      </c>
      <c r="P5" s="976">
        <f>'表2.6 销售执行表（出售）'!Q156</f>
        <v>0</v>
      </c>
      <c r="Q5" s="976">
        <f>'表2.6 销售执行表（出售）'!R156</f>
        <v>0</v>
      </c>
      <c r="R5" s="976">
        <f>'表2.6 销售执行表（出售）'!S156</f>
        <v>0</v>
      </c>
      <c r="S5" s="976">
        <f>'表2.6 销售执行表（出售）'!T156</f>
        <v>0</v>
      </c>
      <c r="T5" s="976">
        <f>'表2.6 销售执行表（出售）'!U156</f>
        <v>0</v>
      </c>
      <c r="U5" s="976">
        <f>'表2.6 销售执行表（出售）'!V156</f>
        <v>0</v>
      </c>
      <c r="V5" s="976">
        <f>'表2.6 销售执行表（出售）'!W156</f>
        <v>0</v>
      </c>
      <c r="W5" s="976">
        <f>SUM(Q5:V5)</f>
        <v>0</v>
      </c>
      <c r="X5" s="977">
        <f>IF(P5=0,IF(W5&gt;0,100%,IF(W5&lt;0,-100%,0)),IF(P5&lt;0,IF(W5&gt;0,100%,-W5/P5),W5/P5))</f>
        <v>0</v>
      </c>
      <c r="Y5" s="976">
        <f t="shared" ref="Y5" si="0">G5+P5</f>
        <v>0</v>
      </c>
      <c r="Z5" s="976">
        <f>N5+W5</f>
        <v>0</v>
      </c>
      <c r="AA5" s="977">
        <f>IF(Y5=0,IF(Z5&gt;0,100%,IF(Z5&lt;0,-100%,0)),IF(Y5&lt;0,IF(Z5&gt;0,100%,-Z5/Y5),Z5/Y5))</f>
        <v>0</v>
      </c>
      <c r="AB5" s="976">
        <f>'表2.6 销售执行表（出售）'!AC156</f>
        <v>0</v>
      </c>
      <c r="AC5" s="976">
        <f>E5+F5+N5+W5</f>
        <v>0</v>
      </c>
      <c r="AD5" s="977">
        <f>IF(AB5=0,IF(AC5&gt;0,100%,IF(AC5&lt;0,-100%,0)),IF(AB5&lt;0,IF(AC5&gt;0,100%,-AC5/AB5),AC5/AB5))</f>
        <v>0</v>
      </c>
      <c r="AE5" s="979">
        <f>AC5-'表2.6 销售执行表（出售）'!AD156</f>
        <v>0</v>
      </c>
    </row>
    <row r="6" spans="1:33" ht="15" customHeight="1" outlineLevel="1">
      <c r="A6" s="775" t="str">
        <f>目录及填表说明!$D$3</f>
        <v>请填XX地区</v>
      </c>
      <c r="B6" s="775" t="str">
        <f>目录及填表说明!$D$4</f>
        <v>请填XX项目</v>
      </c>
      <c r="C6" s="963" t="s">
        <v>28</v>
      </c>
      <c r="D6" s="1172" t="s">
        <v>374</v>
      </c>
      <c r="E6" s="342">
        <f>'表2.6 销售执行表（出售）'!F127</f>
        <v>0</v>
      </c>
      <c r="F6" s="342">
        <f>'表2.6 销售执行表（出售）'!G127</f>
        <v>0</v>
      </c>
      <c r="G6" s="343">
        <f>'表2.6 销售执行表（出售）'!H127</f>
        <v>0</v>
      </c>
      <c r="H6" s="343">
        <f>'表2.6 销售执行表（出售）'!I127</f>
        <v>0</v>
      </c>
      <c r="I6" s="343">
        <f>'表2.6 销售执行表（出售）'!J127</f>
        <v>0</v>
      </c>
      <c r="J6" s="343">
        <f>'表2.6 销售执行表（出售）'!K127</f>
        <v>0</v>
      </c>
      <c r="K6" s="343">
        <f>'表2.6 销售执行表（出售）'!L127</f>
        <v>0</v>
      </c>
      <c r="L6" s="343">
        <f>'表2.6 销售执行表（出售）'!M127</f>
        <v>0</v>
      </c>
      <c r="M6" s="343">
        <f>'表2.6 销售执行表（出售）'!N127</f>
        <v>0</v>
      </c>
      <c r="N6" s="343">
        <f t="shared" ref="N6:N20" si="1">SUM(H6:M6)</f>
        <v>0</v>
      </c>
      <c r="O6" s="344">
        <f t="shared" ref="O6:O57" si="2">IF(G6=0,IF(N6&gt;0,100%,IF(N6&lt;0,-100%,0)),IF(G6&lt;0,IF(N6&gt;0,100%,-N6/G6),N6/G6))</f>
        <v>0</v>
      </c>
      <c r="P6" s="343">
        <f>'表2.6 销售执行表（出售）'!Q127</f>
        <v>0</v>
      </c>
      <c r="Q6" s="343">
        <f>'表2.6 销售执行表（出售）'!R127</f>
        <v>0</v>
      </c>
      <c r="R6" s="343">
        <f>'表2.6 销售执行表（出售）'!S127</f>
        <v>0</v>
      </c>
      <c r="S6" s="343">
        <f>'表2.6 销售执行表（出售）'!T127</f>
        <v>0</v>
      </c>
      <c r="T6" s="343">
        <f>'表2.6 销售执行表（出售）'!U127</f>
        <v>0</v>
      </c>
      <c r="U6" s="343">
        <f>'表2.6 销售执行表（出售）'!V127</f>
        <v>0</v>
      </c>
      <c r="V6" s="343">
        <f>'表2.6 销售执行表（出售）'!W127</f>
        <v>0</v>
      </c>
      <c r="W6" s="343">
        <f t="shared" ref="W6:W20" si="3">SUM(Q6:V6)</f>
        <v>0</v>
      </c>
      <c r="X6" s="344">
        <f t="shared" ref="X6:X57" si="4">IF(P6=0,IF(W6&gt;0,100%,IF(W6&lt;0,-100%,0)),IF(P6&lt;0,IF(W6&gt;0,100%,-W6/P6),W6/P6))</f>
        <v>0</v>
      </c>
      <c r="Y6" s="343">
        <f t="shared" ref="Y6:Y20" si="5">G6+P6</f>
        <v>0</v>
      </c>
      <c r="Z6" s="343">
        <f t="shared" ref="Z6:Z20" si="6">N6+W6</f>
        <v>0</v>
      </c>
      <c r="AA6" s="344">
        <f t="shared" ref="AA6:AA57" si="7">IF(Y6=0,IF(Z6&gt;0,100%,IF(Z6&lt;0,-100%,0)),IF(Y6&lt;0,IF(Z6&gt;0,100%,-Z6/Y6),Z6/Y6))</f>
        <v>0</v>
      </c>
      <c r="AB6" s="342">
        <f>'表2.6 销售执行表（出售）'!AC127</f>
        <v>0</v>
      </c>
      <c r="AC6" s="343">
        <f t="shared" ref="AC6:AC12" si="8">E6+F6+N6+W6</f>
        <v>0</v>
      </c>
      <c r="AD6" s="345">
        <f t="shared" ref="AD6:AD57" si="9">IF(AB6=0,IF(AC6&gt;0,100%,IF(AC6&lt;0,-100%,0)),IF(AB6&lt;0,IF(AC6&gt;0,100%,-AC6/AB6),AC6/AB6))</f>
        <v>0</v>
      </c>
      <c r="AE6" s="346"/>
    </row>
    <row r="7" spans="1:33" ht="15" customHeight="1" outlineLevel="1">
      <c r="A7" s="775" t="str">
        <f>目录及填表说明!$D$3</f>
        <v>请填XX地区</v>
      </c>
      <c r="B7" s="775" t="str">
        <f>目录及填表说明!$D$4</f>
        <v>请填XX项目</v>
      </c>
      <c r="C7" s="964" t="s">
        <v>29</v>
      </c>
      <c r="D7" s="1173"/>
      <c r="E7" s="342">
        <f>'表2.6 销售执行表（出售）'!F132</f>
        <v>0</v>
      </c>
      <c r="F7" s="342">
        <f>'表2.6 销售执行表（出售）'!G132</f>
        <v>0</v>
      </c>
      <c r="G7" s="343">
        <f>'表2.6 销售执行表（出售）'!H132</f>
        <v>0</v>
      </c>
      <c r="H7" s="343">
        <f>'表2.6 销售执行表（出售）'!I132</f>
        <v>0</v>
      </c>
      <c r="I7" s="343">
        <f>'表2.6 销售执行表（出售）'!J132</f>
        <v>0</v>
      </c>
      <c r="J7" s="343">
        <f>'表2.6 销售执行表（出售）'!K132</f>
        <v>0</v>
      </c>
      <c r="K7" s="343">
        <f>'表2.6 销售执行表（出售）'!L132</f>
        <v>0</v>
      </c>
      <c r="L7" s="343">
        <f>'表2.6 销售执行表（出售）'!M132</f>
        <v>0</v>
      </c>
      <c r="M7" s="343">
        <f>'表2.6 销售执行表（出售）'!N132</f>
        <v>0</v>
      </c>
      <c r="N7" s="343">
        <f t="shared" si="1"/>
        <v>0</v>
      </c>
      <c r="O7" s="344">
        <f t="shared" si="2"/>
        <v>0</v>
      </c>
      <c r="P7" s="343">
        <f>'表2.6 销售执行表（出售）'!Q132</f>
        <v>0</v>
      </c>
      <c r="Q7" s="343">
        <f>'表2.6 销售执行表（出售）'!R132</f>
        <v>0</v>
      </c>
      <c r="R7" s="343">
        <f>'表2.6 销售执行表（出售）'!S132</f>
        <v>0</v>
      </c>
      <c r="S7" s="343">
        <f>'表2.6 销售执行表（出售）'!T132</f>
        <v>0</v>
      </c>
      <c r="T7" s="343">
        <f>'表2.6 销售执行表（出售）'!U132</f>
        <v>0</v>
      </c>
      <c r="U7" s="343">
        <f>'表2.6 销售执行表（出售）'!V132</f>
        <v>0</v>
      </c>
      <c r="V7" s="343">
        <f>'表2.6 销售执行表（出售）'!W132</f>
        <v>0</v>
      </c>
      <c r="W7" s="343">
        <f t="shared" si="3"/>
        <v>0</v>
      </c>
      <c r="X7" s="344">
        <f t="shared" si="4"/>
        <v>0</v>
      </c>
      <c r="Y7" s="343">
        <f t="shared" si="5"/>
        <v>0</v>
      </c>
      <c r="Z7" s="343">
        <f t="shared" si="6"/>
        <v>0</v>
      </c>
      <c r="AA7" s="344">
        <f t="shared" si="7"/>
        <v>0</v>
      </c>
      <c r="AB7" s="342">
        <f>'表2.6 销售执行表（出售）'!AC132</f>
        <v>0</v>
      </c>
      <c r="AC7" s="343">
        <f t="shared" si="8"/>
        <v>0</v>
      </c>
      <c r="AD7" s="345">
        <f t="shared" si="9"/>
        <v>0</v>
      </c>
      <c r="AE7" s="346"/>
    </row>
    <row r="8" spans="1:33" ht="15" customHeight="1" outlineLevel="1">
      <c r="A8" s="775" t="str">
        <f>目录及填表说明!$D$3</f>
        <v>请填XX地区</v>
      </c>
      <c r="B8" s="775" t="str">
        <f>目录及填表说明!$D$4</f>
        <v>请填XX项目</v>
      </c>
      <c r="C8" s="965" t="s">
        <v>30</v>
      </c>
      <c r="D8" s="1173"/>
      <c r="E8" s="342">
        <f>'表2.6 销售执行表（出售）'!F137</f>
        <v>0</v>
      </c>
      <c r="F8" s="342">
        <f>'表2.6 销售执行表（出售）'!G137</f>
        <v>0</v>
      </c>
      <c r="G8" s="343">
        <f>'表2.6 销售执行表（出售）'!H137</f>
        <v>0</v>
      </c>
      <c r="H8" s="343">
        <f>'表2.6 销售执行表（出售）'!I137</f>
        <v>0</v>
      </c>
      <c r="I8" s="343">
        <f>'表2.6 销售执行表（出售）'!J137</f>
        <v>0</v>
      </c>
      <c r="J8" s="343">
        <f>'表2.6 销售执行表（出售）'!K137</f>
        <v>0</v>
      </c>
      <c r="K8" s="343">
        <f>'表2.6 销售执行表（出售）'!L137</f>
        <v>0</v>
      </c>
      <c r="L8" s="343">
        <f>'表2.6 销售执行表（出售）'!M137</f>
        <v>0</v>
      </c>
      <c r="M8" s="343">
        <f>'表2.6 销售执行表（出售）'!N137</f>
        <v>0</v>
      </c>
      <c r="N8" s="343">
        <f t="shared" si="1"/>
        <v>0</v>
      </c>
      <c r="O8" s="344">
        <f t="shared" si="2"/>
        <v>0</v>
      </c>
      <c r="P8" s="343">
        <f>'表2.6 销售执行表（出售）'!Q137</f>
        <v>0</v>
      </c>
      <c r="Q8" s="343">
        <f>'表2.6 销售执行表（出售）'!R137</f>
        <v>0</v>
      </c>
      <c r="R8" s="343">
        <f>'表2.6 销售执行表（出售）'!S137</f>
        <v>0</v>
      </c>
      <c r="S8" s="343">
        <f>'表2.6 销售执行表（出售）'!T137</f>
        <v>0</v>
      </c>
      <c r="T8" s="343">
        <f>'表2.6 销售执行表（出售）'!U137</f>
        <v>0</v>
      </c>
      <c r="U8" s="343">
        <f>'表2.6 销售执行表（出售）'!V137</f>
        <v>0</v>
      </c>
      <c r="V8" s="343">
        <f>'表2.6 销售执行表（出售）'!W137</f>
        <v>0</v>
      </c>
      <c r="W8" s="343">
        <f t="shared" si="3"/>
        <v>0</v>
      </c>
      <c r="X8" s="344">
        <f t="shared" si="4"/>
        <v>0</v>
      </c>
      <c r="Y8" s="343">
        <f t="shared" si="5"/>
        <v>0</v>
      </c>
      <c r="Z8" s="343">
        <f t="shared" si="6"/>
        <v>0</v>
      </c>
      <c r="AA8" s="344">
        <f t="shared" si="7"/>
        <v>0</v>
      </c>
      <c r="AB8" s="342">
        <f>'表2.6 销售执行表（出售）'!AC137</f>
        <v>0</v>
      </c>
      <c r="AC8" s="343">
        <f t="shared" si="8"/>
        <v>0</v>
      </c>
      <c r="AD8" s="345">
        <f t="shared" si="9"/>
        <v>0</v>
      </c>
      <c r="AE8" s="346"/>
    </row>
    <row r="9" spans="1:33" ht="15" customHeight="1" outlineLevel="1">
      <c r="A9" s="775" t="str">
        <f>目录及填表说明!$D$3</f>
        <v>请填XX地区</v>
      </c>
      <c r="B9" s="775" t="str">
        <f>目录及填表说明!$D$4</f>
        <v>请填XX项目</v>
      </c>
      <c r="C9" s="965" t="s">
        <v>31</v>
      </c>
      <c r="D9" s="1173"/>
      <c r="E9" s="342">
        <f>'表2.6 销售执行表（出售）'!F142</f>
        <v>0</v>
      </c>
      <c r="F9" s="342">
        <f>'表2.6 销售执行表（出售）'!G142</f>
        <v>0</v>
      </c>
      <c r="G9" s="343">
        <f>'表2.6 销售执行表（出售）'!H142</f>
        <v>0</v>
      </c>
      <c r="H9" s="343">
        <f>'表2.6 销售执行表（出售）'!I142</f>
        <v>0</v>
      </c>
      <c r="I9" s="343">
        <f>'表2.6 销售执行表（出售）'!J142</f>
        <v>0</v>
      </c>
      <c r="J9" s="343">
        <f>'表2.6 销售执行表（出售）'!K142</f>
        <v>0</v>
      </c>
      <c r="K9" s="343">
        <f>'表2.6 销售执行表（出售）'!L142</f>
        <v>0</v>
      </c>
      <c r="L9" s="343">
        <f>'表2.6 销售执行表（出售）'!M142</f>
        <v>0</v>
      </c>
      <c r="M9" s="343">
        <f>'表2.6 销售执行表（出售）'!N142</f>
        <v>0</v>
      </c>
      <c r="N9" s="343">
        <f t="shared" si="1"/>
        <v>0</v>
      </c>
      <c r="O9" s="344">
        <f t="shared" si="2"/>
        <v>0</v>
      </c>
      <c r="P9" s="343">
        <f>'表2.6 销售执行表（出售）'!Q142</f>
        <v>0</v>
      </c>
      <c r="Q9" s="343">
        <f>'表2.6 销售执行表（出售）'!R142</f>
        <v>0</v>
      </c>
      <c r="R9" s="343">
        <f>'表2.6 销售执行表（出售）'!S142</f>
        <v>0</v>
      </c>
      <c r="S9" s="343">
        <f>'表2.6 销售执行表（出售）'!T142</f>
        <v>0</v>
      </c>
      <c r="T9" s="343">
        <f>'表2.6 销售执行表（出售）'!U142</f>
        <v>0</v>
      </c>
      <c r="U9" s="343">
        <f>'表2.6 销售执行表（出售）'!V142</f>
        <v>0</v>
      </c>
      <c r="V9" s="343">
        <f>'表2.6 销售执行表（出售）'!W142</f>
        <v>0</v>
      </c>
      <c r="W9" s="343">
        <f t="shared" si="3"/>
        <v>0</v>
      </c>
      <c r="X9" s="344">
        <f t="shared" si="4"/>
        <v>0</v>
      </c>
      <c r="Y9" s="343">
        <f t="shared" si="5"/>
        <v>0</v>
      </c>
      <c r="Z9" s="343">
        <f t="shared" si="6"/>
        <v>0</v>
      </c>
      <c r="AA9" s="344">
        <f t="shared" si="7"/>
        <v>0</v>
      </c>
      <c r="AB9" s="342">
        <f>'表2.6 销售执行表（出售）'!AC142</f>
        <v>0</v>
      </c>
      <c r="AC9" s="343">
        <f t="shared" si="8"/>
        <v>0</v>
      </c>
      <c r="AD9" s="345">
        <f t="shared" si="9"/>
        <v>0</v>
      </c>
      <c r="AE9" s="346"/>
    </row>
    <row r="10" spans="1:33" ht="15" customHeight="1" outlineLevel="1">
      <c r="A10" s="775" t="str">
        <f>目录及填表说明!$D$3</f>
        <v>请填XX地区</v>
      </c>
      <c r="B10" s="775" t="str">
        <f>目录及填表说明!$D$4</f>
        <v>请填XX项目</v>
      </c>
      <c r="C10" s="965" t="s">
        <v>32</v>
      </c>
      <c r="D10" s="1173"/>
      <c r="E10" s="342">
        <f>'表2.6 销售执行表（出售）'!F147</f>
        <v>0</v>
      </c>
      <c r="F10" s="342">
        <f>'表2.6 销售执行表（出售）'!G147</f>
        <v>0</v>
      </c>
      <c r="G10" s="343">
        <f>'表2.6 销售执行表（出售）'!H147</f>
        <v>0</v>
      </c>
      <c r="H10" s="343">
        <f>'表2.6 销售执行表（出售）'!I147</f>
        <v>0</v>
      </c>
      <c r="I10" s="343">
        <f>'表2.6 销售执行表（出售）'!J147</f>
        <v>0</v>
      </c>
      <c r="J10" s="343">
        <f>'表2.6 销售执行表（出售）'!K147</f>
        <v>0</v>
      </c>
      <c r="K10" s="343">
        <f>'表2.6 销售执行表（出售）'!L147</f>
        <v>0</v>
      </c>
      <c r="L10" s="343">
        <f>'表2.6 销售执行表（出售）'!M147</f>
        <v>0</v>
      </c>
      <c r="M10" s="343">
        <f>'表2.6 销售执行表（出售）'!N147</f>
        <v>0</v>
      </c>
      <c r="N10" s="343">
        <f t="shared" si="1"/>
        <v>0</v>
      </c>
      <c r="O10" s="344">
        <f t="shared" si="2"/>
        <v>0</v>
      </c>
      <c r="P10" s="343">
        <f>'表2.6 销售执行表（出售）'!Q147</f>
        <v>0</v>
      </c>
      <c r="Q10" s="343">
        <f>'表2.6 销售执行表（出售）'!R147</f>
        <v>0</v>
      </c>
      <c r="R10" s="343">
        <f>'表2.6 销售执行表（出售）'!S147</f>
        <v>0</v>
      </c>
      <c r="S10" s="343">
        <f>'表2.6 销售执行表（出售）'!T147</f>
        <v>0</v>
      </c>
      <c r="T10" s="343">
        <f>'表2.6 销售执行表（出售）'!U147</f>
        <v>0</v>
      </c>
      <c r="U10" s="343">
        <f>'表2.6 销售执行表（出售）'!V147</f>
        <v>0</v>
      </c>
      <c r="V10" s="343">
        <f>'表2.6 销售执行表（出售）'!W147</f>
        <v>0</v>
      </c>
      <c r="W10" s="343">
        <f t="shared" si="3"/>
        <v>0</v>
      </c>
      <c r="X10" s="344">
        <f t="shared" si="4"/>
        <v>0</v>
      </c>
      <c r="Y10" s="343">
        <f t="shared" si="5"/>
        <v>0</v>
      </c>
      <c r="Z10" s="343">
        <f t="shared" si="6"/>
        <v>0</v>
      </c>
      <c r="AA10" s="344">
        <f t="shared" si="7"/>
        <v>0</v>
      </c>
      <c r="AB10" s="342">
        <f>'表2.6 销售执行表（出售）'!AC147</f>
        <v>0</v>
      </c>
      <c r="AC10" s="343">
        <f t="shared" si="8"/>
        <v>0</v>
      </c>
      <c r="AD10" s="345">
        <f t="shared" si="9"/>
        <v>0</v>
      </c>
      <c r="AE10" s="346"/>
    </row>
    <row r="11" spans="1:33" ht="15" customHeight="1" outlineLevel="1">
      <c r="A11" s="775" t="str">
        <f>目录及填表说明!$D$3</f>
        <v>请填XX地区</v>
      </c>
      <c r="B11" s="775" t="str">
        <f>目录及填表说明!$D$4</f>
        <v>请填XX项目</v>
      </c>
      <c r="C11" s="965" t="s">
        <v>33</v>
      </c>
      <c r="D11" s="1173"/>
      <c r="E11" s="342">
        <f>'表2.6 销售执行表（出售）'!F152</f>
        <v>0</v>
      </c>
      <c r="F11" s="342">
        <f>'表2.6 销售执行表（出售）'!G152</f>
        <v>0</v>
      </c>
      <c r="G11" s="343">
        <f>'表2.6 销售执行表（出售）'!H152</f>
        <v>0</v>
      </c>
      <c r="H11" s="343">
        <f>'表2.6 销售执行表（出售）'!I152</f>
        <v>0</v>
      </c>
      <c r="I11" s="343">
        <f>'表2.6 销售执行表（出售）'!J152</f>
        <v>0</v>
      </c>
      <c r="J11" s="343">
        <f>'表2.6 销售执行表（出售）'!K152</f>
        <v>0</v>
      </c>
      <c r="K11" s="343">
        <f>'表2.6 销售执行表（出售）'!L152</f>
        <v>0</v>
      </c>
      <c r="L11" s="343">
        <f>'表2.6 销售执行表（出售）'!M152</f>
        <v>0</v>
      </c>
      <c r="M11" s="343">
        <f>'表2.6 销售执行表（出售）'!N152</f>
        <v>0</v>
      </c>
      <c r="N11" s="343">
        <f t="shared" si="1"/>
        <v>0</v>
      </c>
      <c r="O11" s="344">
        <f t="shared" si="2"/>
        <v>0</v>
      </c>
      <c r="P11" s="343">
        <f>'表2.6 销售执行表（出售）'!Q152</f>
        <v>0</v>
      </c>
      <c r="Q11" s="343">
        <f>'表2.6 销售执行表（出售）'!R152</f>
        <v>0</v>
      </c>
      <c r="R11" s="343">
        <f>'表2.6 销售执行表（出售）'!S152</f>
        <v>0</v>
      </c>
      <c r="S11" s="343">
        <f>'表2.6 销售执行表（出售）'!T152</f>
        <v>0</v>
      </c>
      <c r="T11" s="343">
        <f>'表2.6 销售执行表（出售）'!U152</f>
        <v>0</v>
      </c>
      <c r="U11" s="343">
        <f>'表2.6 销售执行表（出售）'!V152</f>
        <v>0</v>
      </c>
      <c r="V11" s="343">
        <f>'表2.6 销售执行表（出售）'!W152</f>
        <v>0</v>
      </c>
      <c r="W11" s="343">
        <f t="shared" si="3"/>
        <v>0</v>
      </c>
      <c r="X11" s="344">
        <f t="shared" si="4"/>
        <v>0</v>
      </c>
      <c r="Y11" s="343">
        <f t="shared" si="5"/>
        <v>0</v>
      </c>
      <c r="Z11" s="343">
        <f t="shared" si="6"/>
        <v>0</v>
      </c>
      <c r="AA11" s="344">
        <f t="shared" si="7"/>
        <v>0</v>
      </c>
      <c r="AB11" s="342">
        <f>'表2.6 销售执行表（出售）'!AC152</f>
        <v>0</v>
      </c>
      <c r="AC11" s="343">
        <f t="shared" si="8"/>
        <v>0</v>
      </c>
      <c r="AD11" s="345">
        <f t="shared" si="9"/>
        <v>0</v>
      </c>
      <c r="AE11" s="346"/>
    </row>
    <row r="12" spans="1:33" ht="15" customHeight="1" outlineLevel="1">
      <c r="A12" s="775" t="str">
        <f>目录及填表说明!$D$3</f>
        <v>请填XX地区</v>
      </c>
      <c r="B12" s="775" t="str">
        <f>目录及填表说明!$D$4</f>
        <v>请填XX项目</v>
      </c>
      <c r="C12" s="965" t="s">
        <v>34</v>
      </c>
      <c r="D12" s="1173"/>
      <c r="E12" s="342">
        <f>'表2.6 销售执行表（出售）'!F155</f>
        <v>0</v>
      </c>
      <c r="F12" s="342">
        <f>'表2.6 销售执行表（出售）'!G155</f>
        <v>0</v>
      </c>
      <c r="G12" s="343">
        <f>'表2.6 销售执行表（出售）'!H155</f>
        <v>0</v>
      </c>
      <c r="H12" s="343">
        <f>'表2.6 销售执行表（出售）'!I155</f>
        <v>0</v>
      </c>
      <c r="I12" s="343">
        <f>'表2.6 销售执行表（出售）'!J155</f>
        <v>0</v>
      </c>
      <c r="J12" s="343">
        <f>'表2.6 销售执行表（出售）'!K155</f>
        <v>0</v>
      </c>
      <c r="K12" s="343">
        <f>'表2.6 销售执行表（出售）'!L155</f>
        <v>0</v>
      </c>
      <c r="L12" s="343">
        <f>'表2.6 销售执行表（出售）'!M155</f>
        <v>0</v>
      </c>
      <c r="M12" s="343">
        <f>'表2.6 销售执行表（出售）'!N155</f>
        <v>0</v>
      </c>
      <c r="N12" s="343">
        <f t="shared" si="1"/>
        <v>0</v>
      </c>
      <c r="O12" s="344">
        <f t="shared" si="2"/>
        <v>0</v>
      </c>
      <c r="P12" s="343">
        <f>'表2.6 销售执行表（出售）'!Q155</f>
        <v>0</v>
      </c>
      <c r="Q12" s="343">
        <f>'表2.6 销售执行表（出售）'!R155</f>
        <v>0</v>
      </c>
      <c r="R12" s="343">
        <f>'表2.6 销售执行表（出售）'!S155</f>
        <v>0</v>
      </c>
      <c r="S12" s="343">
        <f>'表2.6 销售执行表（出售）'!T155</f>
        <v>0</v>
      </c>
      <c r="T12" s="343">
        <f>'表2.6 销售执行表（出售）'!U155</f>
        <v>0</v>
      </c>
      <c r="U12" s="343">
        <f>'表2.6 销售执行表（出售）'!V155</f>
        <v>0</v>
      </c>
      <c r="V12" s="343">
        <f>'表2.6 销售执行表（出售）'!W155</f>
        <v>0</v>
      </c>
      <c r="W12" s="343">
        <f t="shared" si="3"/>
        <v>0</v>
      </c>
      <c r="X12" s="344">
        <f t="shared" si="4"/>
        <v>0</v>
      </c>
      <c r="Y12" s="343">
        <f t="shared" si="5"/>
        <v>0</v>
      </c>
      <c r="Z12" s="343">
        <f t="shared" si="6"/>
        <v>0</v>
      </c>
      <c r="AA12" s="344">
        <f t="shared" si="7"/>
        <v>0</v>
      </c>
      <c r="AB12" s="342">
        <f>'表2.6 销售执行表（出售）'!AC155</f>
        <v>0</v>
      </c>
      <c r="AC12" s="343">
        <f t="shared" si="8"/>
        <v>0</v>
      </c>
      <c r="AD12" s="345">
        <f t="shared" si="9"/>
        <v>0</v>
      </c>
      <c r="AE12" s="346"/>
    </row>
    <row r="13" spans="1:33" s="331" customFormat="1" ht="31.5" customHeight="1" outlineLevel="1">
      <c r="A13" s="975" t="str">
        <f>目录及填表说明!$D$3</f>
        <v>请填XX地区</v>
      </c>
      <c r="B13" s="975" t="str">
        <f>目录及填表说明!$D$4</f>
        <v>请填XX项目</v>
      </c>
      <c r="C13" s="981" t="s">
        <v>882</v>
      </c>
      <c r="D13" s="962"/>
      <c r="E13" s="976">
        <f>'表2.6 销售执行表（出售）'!F35</f>
        <v>0</v>
      </c>
      <c r="F13" s="976">
        <f>'表2.6 销售执行表（出售）'!G35</f>
        <v>0</v>
      </c>
      <c r="G13" s="976">
        <f>'表2.6 销售执行表（出售）'!H35</f>
        <v>0</v>
      </c>
      <c r="H13" s="976">
        <f>'表2.6 销售执行表（出售）'!I35</f>
        <v>0</v>
      </c>
      <c r="I13" s="976">
        <f>'表2.6 销售执行表（出售）'!J35</f>
        <v>0</v>
      </c>
      <c r="J13" s="976">
        <f>'表2.6 销售执行表（出售）'!K35</f>
        <v>0</v>
      </c>
      <c r="K13" s="976">
        <f>'表2.6 销售执行表（出售）'!L35</f>
        <v>0</v>
      </c>
      <c r="L13" s="976">
        <f>'表2.6 销售执行表（出售）'!M35</f>
        <v>0</v>
      </c>
      <c r="M13" s="976">
        <f>'表2.6 销售执行表（出售）'!N35</f>
        <v>0</v>
      </c>
      <c r="N13" s="976">
        <f t="shared" si="1"/>
        <v>0</v>
      </c>
      <c r="O13" s="977">
        <f t="shared" si="2"/>
        <v>0</v>
      </c>
      <c r="P13" s="976">
        <f t="shared" ref="P13:V13" si="10">SUM(P14:P18)</f>
        <v>0</v>
      </c>
      <c r="Q13" s="976">
        <f t="shared" si="10"/>
        <v>0</v>
      </c>
      <c r="R13" s="976">
        <f t="shared" si="10"/>
        <v>0</v>
      </c>
      <c r="S13" s="976">
        <f t="shared" si="10"/>
        <v>0</v>
      </c>
      <c r="T13" s="976">
        <f t="shared" si="10"/>
        <v>0</v>
      </c>
      <c r="U13" s="976">
        <f t="shared" si="10"/>
        <v>0</v>
      </c>
      <c r="V13" s="976">
        <f t="shared" si="10"/>
        <v>0</v>
      </c>
      <c r="W13" s="976">
        <f t="shared" si="3"/>
        <v>0</v>
      </c>
      <c r="X13" s="977">
        <f t="shared" si="4"/>
        <v>0</v>
      </c>
      <c r="Y13" s="978">
        <f t="shared" si="5"/>
        <v>0</v>
      </c>
      <c r="Z13" s="978">
        <f t="shared" si="6"/>
        <v>0</v>
      </c>
      <c r="AA13" s="977">
        <f t="shared" si="7"/>
        <v>0</v>
      </c>
      <c r="AB13" s="976">
        <f t="shared" ref="AB13" si="11">SUM(AB14:AB18)</f>
        <v>0</v>
      </c>
      <c r="AC13" s="976">
        <f>E13+F13+N13+W13</f>
        <v>0</v>
      </c>
      <c r="AD13" s="977">
        <f t="shared" si="9"/>
        <v>0</v>
      </c>
      <c r="AE13" s="979">
        <f>'表2.6 销售执行表（出售）'!AD35-AC13</f>
        <v>0</v>
      </c>
      <c r="AF13" s="347"/>
      <c r="AG13" s="347"/>
    </row>
    <row r="14" spans="1:33" ht="15" customHeight="1" outlineLevel="1">
      <c r="A14" s="775" t="str">
        <f>目录及填表说明!$D$3</f>
        <v>请填XX地区</v>
      </c>
      <c r="B14" s="775" t="str">
        <f>目录及填表说明!$D$4</f>
        <v>请填XX项目</v>
      </c>
      <c r="C14" s="964" t="s">
        <v>28</v>
      </c>
      <c r="D14" s="1172" t="s">
        <v>374</v>
      </c>
      <c r="E14" s="348">
        <f>'表2.6 销售执行表（出售）'!F6</f>
        <v>0</v>
      </c>
      <c r="F14" s="348">
        <f>'表2.6 销售执行表（出售）'!G6</f>
        <v>0</v>
      </c>
      <c r="G14" s="349">
        <f>'表2.6 销售执行表（出售）'!H6</f>
        <v>0</v>
      </c>
      <c r="H14" s="349">
        <f>'表2.6 销售执行表（出售）'!I6</f>
        <v>0</v>
      </c>
      <c r="I14" s="349">
        <f>'表2.6 销售执行表（出售）'!J6</f>
        <v>0</v>
      </c>
      <c r="J14" s="349">
        <f>'表2.6 销售执行表（出售）'!K6</f>
        <v>0</v>
      </c>
      <c r="K14" s="349">
        <f>'表2.6 销售执行表（出售）'!L6</f>
        <v>0</v>
      </c>
      <c r="L14" s="349">
        <f>'表2.6 销售执行表（出售）'!M6</f>
        <v>0</v>
      </c>
      <c r="M14" s="349">
        <f>'表2.6 销售执行表（出售）'!N6</f>
        <v>0</v>
      </c>
      <c r="N14" s="349">
        <f t="shared" si="1"/>
        <v>0</v>
      </c>
      <c r="O14" s="344">
        <f t="shared" si="2"/>
        <v>0</v>
      </c>
      <c r="P14" s="349">
        <f>'表2.6 销售执行表（出售）'!Q6</f>
        <v>0</v>
      </c>
      <c r="Q14" s="349">
        <f>'表2.6 销售执行表（出售）'!R6</f>
        <v>0</v>
      </c>
      <c r="R14" s="349">
        <f>'表2.6 销售执行表（出售）'!S6</f>
        <v>0</v>
      </c>
      <c r="S14" s="349">
        <f>'表2.6 销售执行表（出售）'!T6</f>
        <v>0</v>
      </c>
      <c r="T14" s="349">
        <f>'表2.6 销售执行表（出售）'!U6</f>
        <v>0</v>
      </c>
      <c r="U14" s="349">
        <f>'表2.6 销售执行表（出售）'!V6</f>
        <v>0</v>
      </c>
      <c r="V14" s="349">
        <f>'表2.6 销售执行表（出售）'!W6</f>
        <v>0</v>
      </c>
      <c r="W14" s="349">
        <f t="shared" si="3"/>
        <v>0</v>
      </c>
      <c r="X14" s="344">
        <f t="shared" si="4"/>
        <v>0</v>
      </c>
      <c r="Y14" s="349">
        <f t="shared" si="5"/>
        <v>0</v>
      </c>
      <c r="Z14" s="349">
        <f t="shared" si="6"/>
        <v>0</v>
      </c>
      <c r="AA14" s="344">
        <f t="shared" si="7"/>
        <v>0</v>
      </c>
      <c r="AB14" s="342">
        <f>'表2.6 销售执行表（出售）'!AC6</f>
        <v>0</v>
      </c>
      <c r="AC14" s="349">
        <f t="shared" ref="AC14:AC20" si="12">E14+F14+N14+W14</f>
        <v>0</v>
      </c>
      <c r="AD14" s="345">
        <f t="shared" si="9"/>
        <v>0</v>
      </c>
      <c r="AE14" s="346"/>
    </row>
    <row r="15" spans="1:33" ht="13.5" customHeight="1" outlineLevel="1">
      <c r="A15" s="775" t="str">
        <f>目录及填表说明!$D$3</f>
        <v>请填XX地区</v>
      </c>
      <c r="B15" s="775" t="str">
        <f>目录及填表说明!$D$4</f>
        <v>请填XX项目</v>
      </c>
      <c r="C15" s="964" t="s">
        <v>29</v>
      </c>
      <c r="D15" s="1173"/>
      <c r="E15" s="350">
        <f>'表2.6 销售执行表（出售）'!F11</f>
        <v>0</v>
      </c>
      <c r="F15" s="350">
        <f>'表2.6 销售执行表（出售）'!G11</f>
        <v>0</v>
      </c>
      <c r="G15" s="351">
        <f>'表2.6 销售执行表（出售）'!H11</f>
        <v>0</v>
      </c>
      <c r="H15" s="351">
        <f>'表2.6 销售执行表（出售）'!I11</f>
        <v>0</v>
      </c>
      <c r="I15" s="351">
        <f>'表2.6 销售执行表（出售）'!J11</f>
        <v>0</v>
      </c>
      <c r="J15" s="351">
        <f>'表2.6 销售执行表（出售）'!K11</f>
        <v>0</v>
      </c>
      <c r="K15" s="351">
        <f>'表2.6 销售执行表（出售）'!L11</f>
        <v>0</v>
      </c>
      <c r="L15" s="351">
        <f>'表2.6 销售执行表（出售）'!M11</f>
        <v>0</v>
      </c>
      <c r="M15" s="351">
        <f>'表2.6 销售执行表（出售）'!N11</f>
        <v>0</v>
      </c>
      <c r="N15" s="351">
        <f t="shared" si="1"/>
        <v>0</v>
      </c>
      <c r="O15" s="344">
        <f t="shared" si="2"/>
        <v>0</v>
      </c>
      <c r="P15" s="351">
        <f>'表2.6 销售执行表（出售）'!Q11</f>
        <v>0</v>
      </c>
      <c r="Q15" s="351">
        <f>'表2.6 销售执行表（出售）'!R11</f>
        <v>0</v>
      </c>
      <c r="R15" s="351">
        <f>'表2.6 销售执行表（出售）'!S11</f>
        <v>0</v>
      </c>
      <c r="S15" s="351">
        <f>'表2.6 销售执行表（出售）'!T11</f>
        <v>0</v>
      </c>
      <c r="T15" s="351">
        <f>'表2.6 销售执行表（出售）'!U11</f>
        <v>0</v>
      </c>
      <c r="U15" s="351">
        <f>'表2.6 销售执行表（出售）'!V11</f>
        <v>0</v>
      </c>
      <c r="V15" s="351">
        <f>'表2.6 销售执行表（出售）'!W11</f>
        <v>0</v>
      </c>
      <c r="W15" s="351">
        <f t="shared" si="3"/>
        <v>0</v>
      </c>
      <c r="X15" s="344">
        <f t="shared" si="4"/>
        <v>0</v>
      </c>
      <c r="Y15" s="351">
        <f t="shared" si="5"/>
        <v>0</v>
      </c>
      <c r="Z15" s="351">
        <f t="shared" si="6"/>
        <v>0</v>
      </c>
      <c r="AA15" s="344">
        <f t="shared" si="7"/>
        <v>0</v>
      </c>
      <c r="AB15" s="342">
        <f>'表2.6 销售执行表（出售）'!AC11</f>
        <v>0</v>
      </c>
      <c r="AC15" s="351">
        <f t="shared" si="12"/>
        <v>0</v>
      </c>
      <c r="AD15" s="345">
        <f t="shared" si="9"/>
        <v>0</v>
      </c>
      <c r="AE15" s="346"/>
    </row>
    <row r="16" spans="1:33" ht="15" customHeight="1" outlineLevel="1">
      <c r="A16" s="775" t="str">
        <f>目录及填表说明!$D$3</f>
        <v>请填XX地区</v>
      </c>
      <c r="B16" s="775" t="str">
        <f>目录及填表说明!$D$4</f>
        <v>请填XX项目</v>
      </c>
      <c r="C16" s="965" t="s">
        <v>30</v>
      </c>
      <c r="D16" s="1173"/>
      <c r="E16" s="350">
        <f>'表2.6 销售执行表（出售）'!F16</f>
        <v>0</v>
      </c>
      <c r="F16" s="350">
        <f>'表2.6 销售执行表（出售）'!G16</f>
        <v>0</v>
      </c>
      <c r="G16" s="351">
        <f>'表2.6 销售执行表（出售）'!H16</f>
        <v>0</v>
      </c>
      <c r="H16" s="351">
        <f>'表2.6 销售执行表（出售）'!I16</f>
        <v>0</v>
      </c>
      <c r="I16" s="351">
        <f>'表2.6 销售执行表（出售）'!J16</f>
        <v>0</v>
      </c>
      <c r="J16" s="351">
        <f>'表2.6 销售执行表（出售）'!K16</f>
        <v>0</v>
      </c>
      <c r="K16" s="351">
        <f>'表2.6 销售执行表（出售）'!L16</f>
        <v>0</v>
      </c>
      <c r="L16" s="351">
        <f>'表2.6 销售执行表（出售）'!M16</f>
        <v>0</v>
      </c>
      <c r="M16" s="351">
        <f>'表2.6 销售执行表（出售）'!N16</f>
        <v>0</v>
      </c>
      <c r="N16" s="351">
        <f t="shared" si="1"/>
        <v>0</v>
      </c>
      <c r="O16" s="344">
        <f t="shared" si="2"/>
        <v>0</v>
      </c>
      <c r="P16" s="351">
        <f>'表2.6 销售执行表（出售）'!Q16</f>
        <v>0</v>
      </c>
      <c r="Q16" s="351">
        <f>'表2.6 销售执行表（出售）'!R16</f>
        <v>0</v>
      </c>
      <c r="R16" s="351">
        <f>'表2.6 销售执行表（出售）'!S16</f>
        <v>0</v>
      </c>
      <c r="S16" s="351">
        <f>'表2.6 销售执行表（出售）'!T16</f>
        <v>0</v>
      </c>
      <c r="T16" s="351">
        <f>'表2.6 销售执行表（出售）'!U16</f>
        <v>0</v>
      </c>
      <c r="U16" s="351">
        <f>'表2.6 销售执行表（出售）'!V16</f>
        <v>0</v>
      </c>
      <c r="V16" s="351">
        <f>'表2.6 销售执行表（出售）'!W16</f>
        <v>0</v>
      </c>
      <c r="W16" s="351">
        <f t="shared" si="3"/>
        <v>0</v>
      </c>
      <c r="X16" s="344">
        <f t="shared" si="4"/>
        <v>0</v>
      </c>
      <c r="Y16" s="351">
        <f t="shared" si="5"/>
        <v>0</v>
      </c>
      <c r="Z16" s="351">
        <f t="shared" si="6"/>
        <v>0</v>
      </c>
      <c r="AA16" s="344">
        <f t="shared" si="7"/>
        <v>0</v>
      </c>
      <c r="AB16" s="342">
        <f>'表2.6 销售执行表（出售）'!AC16</f>
        <v>0</v>
      </c>
      <c r="AC16" s="351">
        <f t="shared" si="12"/>
        <v>0</v>
      </c>
      <c r="AD16" s="345">
        <f t="shared" si="9"/>
        <v>0</v>
      </c>
      <c r="AE16" s="346"/>
    </row>
    <row r="17" spans="1:31" ht="15" customHeight="1" outlineLevel="1">
      <c r="A17" s="775" t="str">
        <f>目录及填表说明!$D$3</f>
        <v>请填XX地区</v>
      </c>
      <c r="B17" s="775" t="str">
        <f>目录及填表说明!$D$4</f>
        <v>请填XX项目</v>
      </c>
      <c r="C17" s="965" t="s">
        <v>31</v>
      </c>
      <c r="D17" s="1173"/>
      <c r="E17" s="350">
        <f>'表2.6 销售执行表（出售）'!F21</f>
        <v>0</v>
      </c>
      <c r="F17" s="350">
        <f>'表2.6 销售执行表（出售）'!G21</f>
        <v>0</v>
      </c>
      <c r="G17" s="351">
        <f>'表2.6 销售执行表（出售）'!H21</f>
        <v>0</v>
      </c>
      <c r="H17" s="351">
        <f>'表2.6 销售执行表（出售）'!I21</f>
        <v>0</v>
      </c>
      <c r="I17" s="351">
        <f>'表2.6 销售执行表（出售）'!J21</f>
        <v>0</v>
      </c>
      <c r="J17" s="351">
        <f>'表2.6 销售执行表（出售）'!K21</f>
        <v>0</v>
      </c>
      <c r="K17" s="351">
        <f>'表2.6 销售执行表（出售）'!L21</f>
        <v>0</v>
      </c>
      <c r="L17" s="351">
        <f>'表2.6 销售执行表（出售）'!M21</f>
        <v>0</v>
      </c>
      <c r="M17" s="351">
        <f>'表2.6 销售执行表（出售）'!N21</f>
        <v>0</v>
      </c>
      <c r="N17" s="351">
        <f t="shared" si="1"/>
        <v>0</v>
      </c>
      <c r="O17" s="344">
        <f t="shared" si="2"/>
        <v>0</v>
      </c>
      <c r="P17" s="351">
        <f>'表2.6 销售执行表（出售）'!Q21</f>
        <v>0</v>
      </c>
      <c r="Q17" s="351">
        <f>'表2.6 销售执行表（出售）'!R21</f>
        <v>0</v>
      </c>
      <c r="R17" s="351">
        <f>'表2.6 销售执行表（出售）'!S21</f>
        <v>0</v>
      </c>
      <c r="S17" s="351">
        <f>'表2.6 销售执行表（出售）'!T21</f>
        <v>0</v>
      </c>
      <c r="T17" s="351">
        <f>'表2.6 销售执行表（出售）'!U21</f>
        <v>0</v>
      </c>
      <c r="U17" s="351">
        <f>'表2.6 销售执行表（出售）'!V21</f>
        <v>0</v>
      </c>
      <c r="V17" s="351">
        <f>'表2.6 销售执行表（出售）'!W21</f>
        <v>0</v>
      </c>
      <c r="W17" s="351">
        <f t="shared" si="3"/>
        <v>0</v>
      </c>
      <c r="X17" s="344">
        <f t="shared" si="4"/>
        <v>0</v>
      </c>
      <c r="Y17" s="351">
        <f t="shared" si="5"/>
        <v>0</v>
      </c>
      <c r="Z17" s="351">
        <f t="shared" si="6"/>
        <v>0</v>
      </c>
      <c r="AA17" s="344">
        <f t="shared" si="7"/>
        <v>0</v>
      </c>
      <c r="AB17" s="342">
        <f>'表2.6 销售执行表（出售）'!AC21</f>
        <v>0</v>
      </c>
      <c r="AC17" s="351">
        <f t="shared" si="12"/>
        <v>0</v>
      </c>
      <c r="AD17" s="345">
        <f t="shared" si="9"/>
        <v>0</v>
      </c>
      <c r="AE17" s="346"/>
    </row>
    <row r="18" spans="1:31" ht="15" customHeight="1" outlineLevel="1">
      <c r="A18" s="775" t="str">
        <f>目录及填表说明!$D$3</f>
        <v>请填XX地区</v>
      </c>
      <c r="B18" s="775" t="str">
        <f>目录及填表说明!$D$4</f>
        <v>请填XX项目</v>
      </c>
      <c r="C18" s="965" t="s">
        <v>32</v>
      </c>
      <c r="D18" s="1173"/>
      <c r="E18" s="350">
        <f>'表2.6 销售执行表（出售）'!F26</f>
        <v>0</v>
      </c>
      <c r="F18" s="350">
        <f>'表2.6 销售执行表（出售）'!G26</f>
        <v>0</v>
      </c>
      <c r="G18" s="351">
        <f>'表2.6 销售执行表（出售）'!H26</f>
        <v>0</v>
      </c>
      <c r="H18" s="351">
        <f>'表2.6 销售执行表（出售）'!I26</f>
        <v>0</v>
      </c>
      <c r="I18" s="351">
        <f>'表2.6 销售执行表（出售）'!J26</f>
        <v>0</v>
      </c>
      <c r="J18" s="351">
        <f>'表2.6 销售执行表（出售）'!K26</f>
        <v>0</v>
      </c>
      <c r="K18" s="351">
        <f>'表2.6 销售执行表（出售）'!L26</f>
        <v>0</v>
      </c>
      <c r="L18" s="351">
        <f>'表2.6 销售执行表（出售）'!M26</f>
        <v>0</v>
      </c>
      <c r="M18" s="351">
        <f>'表2.6 销售执行表（出售）'!N26</f>
        <v>0</v>
      </c>
      <c r="N18" s="351">
        <f t="shared" si="1"/>
        <v>0</v>
      </c>
      <c r="O18" s="344">
        <f t="shared" si="2"/>
        <v>0</v>
      </c>
      <c r="P18" s="351">
        <f>'表2.6 销售执行表（出售）'!Q26</f>
        <v>0</v>
      </c>
      <c r="Q18" s="351">
        <f>'表2.6 销售执行表（出售）'!R26</f>
        <v>0</v>
      </c>
      <c r="R18" s="351">
        <f>'表2.6 销售执行表（出售）'!S26</f>
        <v>0</v>
      </c>
      <c r="S18" s="351">
        <f>'表2.6 销售执行表（出售）'!T26</f>
        <v>0</v>
      </c>
      <c r="T18" s="351">
        <f>'表2.6 销售执行表（出售）'!U26</f>
        <v>0</v>
      </c>
      <c r="U18" s="351">
        <f>'表2.6 销售执行表（出售）'!V26</f>
        <v>0</v>
      </c>
      <c r="V18" s="351">
        <f>'表2.6 销售执行表（出售）'!W26</f>
        <v>0</v>
      </c>
      <c r="W18" s="351">
        <f t="shared" si="3"/>
        <v>0</v>
      </c>
      <c r="X18" s="344">
        <f t="shared" si="4"/>
        <v>0</v>
      </c>
      <c r="Y18" s="351">
        <f t="shared" si="5"/>
        <v>0</v>
      </c>
      <c r="Z18" s="351">
        <f t="shared" si="6"/>
        <v>0</v>
      </c>
      <c r="AA18" s="344">
        <f t="shared" si="7"/>
        <v>0</v>
      </c>
      <c r="AB18" s="342">
        <f>'表2.6 销售执行表（出售）'!AC26</f>
        <v>0</v>
      </c>
      <c r="AC18" s="351">
        <f t="shared" si="12"/>
        <v>0</v>
      </c>
      <c r="AD18" s="345">
        <f t="shared" si="9"/>
        <v>0</v>
      </c>
      <c r="AE18" s="346"/>
    </row>
    <row r="19" spans="1:31" ht="15" customHeight="1" outlineLevel="1">
      <c r="A19" s="775" t="str">
        <f>目录及填表说明!$D$3</f>
        <v>请填XX地区</v>
      </c>
      <c r="B19" s="775" t="str">
        <f>目录及填表说明!$D$4</f>
        <v>请填XX项目</v>
      </c>
      <c r="C19" s="965" t="s">
        <v>33</v>
      </c>
      <c r="D19" s="1173"/>
      <c r="E19" s="350">
        <f>'表2.6 销售执行表（出售）'!F31</f>
        <v>0</v>
      </c>
      <c r="F19" s="350">
        <f>'表2.6 销售执行表（出售）'!G31</f>
        <v>0</v>
      </c>
      <c r="G19" s="351">
        <f>'表2.6 销售执行表（出售）'!H31</f>
        <v>0</v>
      </c>
      <c r="H19" s="351">
        <f>'表2.6 销售执行表（出售）'!I31</f>
        <v>0</v>
      </c>
      <c r="I19" s="351">
        <f>'表2.6 销售执行表（出售）'!J31</f>
        <v>0</v>
      </c>
      <c r="J19" s="351">
        <f>'表2.6 销售执行表（出售）'!K31</f>
        <v>0</v>
      </c>
      <c r="K19" s="351">
        <f>'表2.6 销售执行表（出售）'!L31</f>
        <v>0</v>
      </c>
      <c r="L19" s="351">
        <f>'表2.6 销售执行表（出售）'!M31</f>
        <v>0</v>
      </c>
      <c r="M19" s="351">
        <f>'表2.6 销售执行表（出售）'!N31</f>
        <v>0</v>
      </c>
      <c r="N19" s="351">
        <f t="shared" si="1"/>
        <v>0</v>
      </c>
      <c r="O19" s="344">
        <f t="shared" si="2"/>
        <v>0</v>
      </c>
      <c r="P19" s="351">
        <f>'表2.6 销售执行表（出售）'!Q31</f>
        <v>0</v>
      </c>
      <c r="Q19" s="351">
        <f>'表2.6 销售执行表（出售）'!R31</f>
        <v>0</v>
      </c>
      <c r="R19" s="351">
        <f>'表2.6 销售执行表（出售）'!S31</f>
        <v>0</v>
      </c>
      <c r="S19" s="351">
        <f>'表2.6 销售执行表（出售）'!T31</f>
        <v>0</v>
      </c>
      <c r="T19" s="351">
        <f>'表2.6 销售执行表（出售）'!U31</f>
        <v>0</v>
      </c>
      <c r="U19" s="351">
        <f>'表2.6 销售执行表（出售）'!V31</f>
        <v>0</v>
      </c>
      <c r="V19" s="351">
        <f>'表2.6 销售执行表（出售）'!W31</f>
        <v>0</v>
      </c>
      <c r="W19" s="351">
        <f t="shared" si="3"/>
        <v>0</v>
      </c>
      <c r="X19" s="344">
        <f t="shared" si="4"/>
        <v>0</v>
      </c>
      <c r="Y19" s="351">
        <f t="shared" si="5"/>
        <v>0</v>
      </c>
      <c r="Z19" s="351">
        <f t="shared" si="6"/>
        <v>0</v>
      </c>
      <c r="AA19" s="344">
        <f t="shared" si="7"/>
        <v>0</v>
      </c>
      <c r="AB19" s="342">
        <f>'表2.6 销售执行表（出售）'!AC31</f>
        <v>0</v>
      </c>
      <c r="AC19" s="351">
        <f t="shared" si="12"/>
        <v>0</v>
      </c>
      <c r="AD19" s="345">
        <f t="shared" si="9"/>
        <v>0</v>
      </c>
      <c r="AE19" s="346"/>
    </row>
    <row r="20" spans="1:31" ht="15" customHeight="1" outlineLevel="1">
      <c r="A20" s="775" t="str">
        <f>目录及填表说明!$D$3</f>
        <v>请填XX地区</v>
      </c>
      <c r="B20" s="775" t="str">
        <f>目录及填表说明!$D$4</f>
        <v>请填XX项目</v>
      </c>
      <c r="C20" s="965" t="s">
        <v>34</v>
      </c>
      <c r="D20" s="1173"/>
      <c r="E20" s="350">
        <f>'表2.6 销售执行表（出售）'!F34</f>
        <v>0</v>
      </c>
      <c r="F20" s="350">
        <f>'表2.6 销售执行表（出售）'!G34</f>
        <v>0</v>
      </c>
      <c r="G20" s="351">
        <f>'表2.6 销售执行表（出售）'!H34</f>
        <v>0</v>
      </c>
      <c r="H20" s="351">
        <f>'表2.6 销售执行表（出售）'!I34</f>
        <v>0</v>
      </c>
      <c r="I20" s="351">
        <f>'表2.6 销售执行表（出售）'!J34</f>
        <v>0</v>
      </c>
      <c r="J20" s="351">
        <f>'表2.6 销售执行表（出售）'!K34</f>
        <v>0</v>
      </c>
      <c r="K20" s="351">
        <f>'表2.6 销售执行表（出售）'!L34</f>
        <v>0</v>
      </c>
      <c r="L20" s="351">
        <f>'表2.6 销售执行表（出售）'!M34</f>
        <v>0</v>
      </c>
      <c r="M20" s="351">
        <f>'表2.6 销售执行表（出售）'!N34</f>
        <v>0</v>
      </c>
      <c r="N20" s="351">
        <f t="shared" si="1"/>
        <v>0</v>
      </c>
      <c r="O20" s="344">
        <f t="shared" si="2"/>
        <v>0</v>
      </c>
      <c r="P20" s="351">
        <f>'表2.6 销售执行表（出售）'!Q34</f>
        <v>0</v>
      </c>
      <c r="Q20" s="351">
        <f>'表2.6 销售执行表（出售）'!R34</f>
        <v>0</v>
      </c>
      <c r="R20" s="351">
        <f>'表2.6 销售执行表（出售）'!S34</f>
        <v>0</v>
      </c>
      <c r="S20" s="351">
        <f>'表2.6 销售执行表（出售）'!T34</f>
        <v>0</v>
      </c>
      <c r="T20" s="351">
        <f>'表2.6 销售执行表（出售）'!U34</f>
        <v>0</v>
      </c>
      <c r="U20" s="351">
        <f>'表2.6 销售执行表（出售）'!V34</f>
        <v>0</v>
      </c>
      <c r="V20" s="351">
        <f>'表2.6 销售执行表（出售）'!W34</f>
        <v>0</v>
      </c>
      <c r="W20" s="351">
        <f t="shared" si="3"/>
        <v>0</v>
      </c>
      <c r="X20" s="344">
        <f t="shared" si="4"/>
        <v>0</v>
      </c>
      <c r="Y20" s="351">
        <f t="shared" si="5"/>
        <v>0</v>
      </c>
      <c r="Z20" s="351">
        <f t="shared" si="6"/>
        <v>0</v>
      </c>
      <c r="AA20" s="344">
        <f t="shared" si="7"/>
        <v>0</v>
      </c>
      <c r="AB20" s="342">
        <f>'表2.6 销售执行表（出售）'!AC34</f>
        <v>0</v>
      </c>
      <c r="AC20" s="351">
        <f t="shared" si="12"/>
        <v>0</v>
      </c>
      <c r="AD20" s="345">
        <f t="shared" si="9"/>
        <v>0</v>
      </c>
      <c r="AE20" s="346"/>
    </row>
    <row r="21" spans="1:31" s="331" customFormat="1" ht="31.5" customHeight="1" outlineLevel="1">
      <c r="A21" s="975" t="str">
        <f>目录及填表说明!$D$3</f>
        <v>请填XX地区</v>
      </c>
      <c r="B21" s="975" t="str">
        <f>目录及填表说明!$D$4</f>
        <v>请填XX项目</v>
      </c>
      <c r="C21" s="981" t="s">
        <v>883</v>
      </c>
      <c r="D21" s="962"/>
      <c r="E21" s="976"/>
      <c r="F21" s="976"/>
      <c r="G21" s="976"/>
      <c r="H21" s="976"/>
      <c r="I21" s="976"/>
      <c r="J21" s="976"/>
      <c r="K21" s="976"/>
      <c r="L21" s="976"/>
      <c r="M21" s="976"/>
      <c r="N21" s="976"/>
      <c r="O21" s="977">
        <f t="shared" si="2"/>
        <v>0</v>
      </c>
      <c r="P21" s="976"/>
      <c r="Q21" s="976"/>
      <c r="R21" s="976"/>
      <c r="S21" s="976"/>
      <c r="T21" s="976"/>
      <c r="U21" s="976"/>
      <c r="V21" s="976"/>
      <c r="W21" s="976"/>
      <c r="X21" s="977">
        <f t="shared" si="4"/>
        <v>0</v>
      </c>
      <c r="Y21" s="976"/>
      <c r="Z21" s="976"/>
      <c r="AA21" s="977">
        <f t="shared" si="7"/>
        <v>0</v>
      </c>
      <c r="AB21" s="982"/>
      <c r="AC21" s="978"/>
      <c r="AD21" s="977">
        <f t="shared" si="9"/>
        <v>0</v>
      </c>
      <c r="AE21" s="352"/>
    </row>
    <row r="22" spans="1:31" ht="15" customHeight="1" outlineLevel="1">
      <c r="A22" s="775" t="str">
        <f>目录及填表说明!$D$3</f>
        <v>请填XX地区</v>
      </c>
      <c r="B22" s="775" t="str">
        <f>目录及填表说明!$D$4</f>
        <v>请填XX项目</v>
      </c>
      <c r="C22" s="964" t="s">
        <v>28</v>
      </c>
      <c r="D22" s="1188" t="s">
        <v>49</v>
      </c>
      <c r="E22" s="353">
        <f>IFERROR(E6/E14*10000,0)</f>
        <v>0</v>
      </c>
      <c r="F22" s="353">
        <f>IFERROR(F6/F14*10000,0)</f>
        <v>0</v>
      </c>
      <c r="G22" s="353">
        <f t="shared" ref="G22:N22" si="13">IFERROR(G6/G14*10000,0)</f>
        <v>0</v>
      </c>
      <c r="H22" s="353">
        <f t="shared" si="13"/>
        <v>0</v>
      </c>
      <c r="I22" s="353">
        <f t="shared" si="13"/>
        <v>0</v>
      </c>
      <c r="J22" s="353">
        <f t="shared" si="13"/>
        <v>0</v>
      </c>
      <c r="K22" s="353">
        <f t="shared" si="13"/>
        <v>0</v>
      </c>
      <c r="L22" s="353">
        <f t="shared" si="13"/>
        <v>0</v>
      </c>
      <c r="M22" s="353">
        <f t="shared" si="13"/>
        <v>0</v>
      </c>
      <c r="N22" s="353">
        <f t="shared" si="13"/>
        <v>0</v>
      </c>
      <c r="O22" s="344">
        <f t="shared" si="2"/>
        <v>0</v>
      </c>
      <c r="P22" s="354">
        <f t="shared" ref="P22" si="14">IFERROR(P6/P14*10000,0)</f>
        <v>0</v>
      </c>
      <c r="Q22" s="354">
        <f t="shared" ref="Q22:V22" si="15">IFERROR(Q6/Q14*10000,0)</f>
        <v>0</v>
      </c>
      <c r="R22" s="354">
        <f t="shared" si="15"/>
        <v>0</v>
      </c>
      <c r="S22" s="354">
        <f t="shared" si="15"/>
        <v>0</v>
      </c>
      <c r="T22" s="354">
        <f t="shared" si="15"/>
        <v>0</v>
      </c>
      <c r="U22" s="354">
        <f t="shared" si="15"/>
        <v>0</v>
      </c>
      <c r="V22" s="354">
        <f t="shared" si="15"/>
        <v>0</v>
      </c>
      <c r="W22" s="354">
        <f t="shared" ref="W22:Y22" si="16">IFERROR(W6/W14*10000,0)</f>
        <v>0</v>
      </c>
      <c r="X22" s="344">
        <f t="shared" si="4"/>
        <v>0</v>
      </c>
      <c r="Y22" s="354">
        <f t="shared" si="16"/>
        <v>0</v>
      </c>
      <c r="Z22" s="354">
        <f t="shared" ref="Z22" si="17">IFERROR(Z6/Z14*10000,0)</f>
        <v>0</v>
      </c>
      <c r="AA22" s="344">
        <f t="shared" si="7"/>
        <v>0</v>
      </c>
      <c r="AB22" s="354">
        <f t="shared" ref="AB22" si="18">IFERROR(AB6/AB14*10000,0)</f>
        <v>0</v>
      </c>
      <c r="AC22" s="354">
        <f t="shared" ref="AC22" si="19">IFERROR(AC6/AC14*10000,0)</f>
        <v>0</v>
      </c>
      <c r="AD22" s="345">
        <f t="shared" si="9"/>
        <v>0</v>
      </c>
      <c r="AE22" s="355">
        <f>AC22-'表2.6 销售执行表（出售）'!AD157</f>
        <v>0</v>
      </c>
    </row>
    <row r="23" spans="1:31" ht="15" customHeight="1" outlineLevel="1">
      <c r="A23" s="775" t="str">
        <f>目录及填表说明!$D$3</f>
        <v>请填XX地区</v>
      </c>
      <c r="B23" s="775" t="str">
        <f>目录及填表说明!$D$4</f>
        <v>请填XX项目</v>
      </c>
      <c r="C23" s="964" t="s">
        <v>29</v>
      </c>
      <c r="D23" s="1189"/>
      <c r="E23" s="353">
        <f t="shared" ref="E23:F28" si="20">IFERROR(E7/E15*10000,0)</f>
        <v>0</v>
      </c>
      <c r="F23" s="353">
        <f t="shared" si="20"/>
        <v>0</v>
      </c>
      <c r="G23" s="353">
        <f t="shared" ref="G23:N23" si="21">IFERROR(G7/G15*10000,0)</f>
        <v>0</v>
      </c>
      <c r="H23" s="353">
        <f t="shared" si="21"/>
        <v>0</v>
      </c>
      <c r="I23" s="353">
        <f t="shared" si="21"/>
        <v>0</v>
      </c>
      <c r="J23" s="353">
        <f t="shared" si="21"/>
        <v>0</v>
      </c>
      <c r="K23" s="353">
        <f t="shared" si="21"/>
        <v>0</v>
      </c>
      <c r="L23" s="353">
        <f t="shared" si="21"/>
        <v>0</v>
      </c>
      <c r="M23" s="353">
        <f t="shared" si="21"/>
        <v>0</v>
      </c>
      <c r="N23" s="353">
        <f t="shared" si="21"/>
        <v>0</v>
      </c>
      <c r="O23" s="344">
        <f t="shared" si="2"/>
        <v>0</v>
      </c>
      <c r="P23" s="354">
        <f t="shared" ref="P23" si="22">IFERROR(P7/P15*10000,0)</f>
        <v>0</v>
      </c>
      <c r="Q23" s="354">
        <f t="shared" ref="Q23:V23" si="23">IFERROR(Q7/Q15*10000,0)</f>
        <v>0</v>
      </c>
      <c r="R23" s="354">
        <f t="shared" si="23"/>
        <v>0</v>
      </c>
      <c r="S23" s="354">
        <f t="shared" si="23"/>
        <v>0</v>
      </c>
      <c r="T23" s="354">
        <f t="shared" si="23"/>
        <v>0</v>
      </c>
      <c r="U23" s="354">
        <f t="shared" si="23"/>
        <v>0</v>
      </c>
      <c r="V23" s="354">
        <f t="shared" si="23"/>
        <v>0</v>
      </c>
      <c r="W23" s="354">
        <f t="shared" ref="W23" si="24">IFERROR(W7/W15*10000,0)</f>
        <v>0</v>
      </c>
      <c r="X23" s="344">
        <f t="shared" si="4"/>
        <v>0</v>
      </c>
      <c r="Y23" s="354">
        <f t="shared" ref="Y23:Z23" si="25">IFERROR(Y7/Y15*10000,0)</f>
        <v>0</v>
      </c>
      <c r="Z23" s="354">
        <f t="shared" si="25"/>
        <v>0</v>
      </c>
      <c r="AA23" s="344">
        <f t="shared" si="7"/>
        <v>0</v>
      </c>
      <c r="AB23" s="354">
        <f t="shared" ref="AB23" si="26">IFERROR(AB7/AB15*10000,0)</f>
        <v>0</v>
      </c>
      <c r="AC23" s="354">
        <f t="shared" ref="AC23" si="27">IFERROR(AC7/AC15*10000,0)</f>
        <v>0</v>
      </c>
      <c r="AD23" s="345">
        <f t="shared" si="9"/>
        <v>0</v>
      </c>
      <c r="AE23" s="355">
        <f>AC23-'表2.6 销售执行表（出售）'!AD162</f>
        <v>0</v>
      </c>
    </row>
    <row r="24" spans="1:31" ht="15" customHeight="1" outlineLevel="1">
      <c r="A24" s="775" t="str">
        <f>目录及填表说明!$D$3</f>
        <v>请填XX地区</v>
      </c>
      <c r="B24" s="775" t="str">
        <f>目录及填表说明!$D$4</f>
        <v>请填XX项目</v>
      </c>
      <c r="C24" s="965" t="s">
        <v>30</v>
      </c>
      <c r="D24" s="1189"/>
      <c r="E24" s="353">
        <f t="shared" si="20"/>
        <v>0</v>
      </c>
      <c r="F24" s="353">
        <f t="shared" si="20"/>
        <v>0</v>
      </c>
      <c r="G24" s="353">
        <f t="shared" ref="G24:N24" si="28">IFERROR(G8/G16*10000,0)</f>
        <v>0</v>
      </c>
      <c r="H24" s="353">
        <f t="shared" si="28"/>
        <v>0</v>
      </c>
      <c r="I24" s="353">
        <f t="shared" si="28"/>
        <v>0</v>
      </c>
      <c r="J24" s="353">
        <f t="shared" si="28"/>
        <v>0</v>
      </c>
      <c r="K24" s="353">
        <f t="shared" si="28"/>
        <v>0</v>
      </c>
      <c r="L24" s="353">
        <f t="shared" si="28"/>
        <v>0</v>
      </c>
      <c r="M24" s="353">
        <f t="shared" si="28"/>
        <v>0</v>
      </c>
      <c r="N24" s="353">
        <f t="shared" si="28"/>
        <v>0</v>
      </c>
      <c r="O24" s="344">
        <f t="shared" si="2"/>
        <v>0</v>
      </c>
      <c r="P24" s="354">
        <f t="shared" ref="P24" si="29">IFERROR(P8/P16*10000,0)</f>
        <v>0</v>
      </c>
      <c r="Q24" s="354">
        <f t="shared" ref="Q24:V24" si="30">IFERROR(Q8/Q16*10000,0)</f>
        <v>0</v>
      </c>
      <c r="R24" s="354">
        <f t="shared" si="30"/>
        <v>0</v>
      </c>
      <c r="S24" s="354">
        <f t="shared" si="30"/>
        <v>0</v>
      </c>
      <c r="T24" s="354">
        <f t="shared" si="30"/>
        <v>0</v>
      </c>
      <c r="U24" s="354">
        <f t="shared" si="30"/>
        <v>0</v>
      </c>
      <c r="V24" s="354">
        <f t="shared" si="30"/>
        <v>0</v>
      </c>
      <c r="W24" s="354">
        <f t="shared" ref="W24" si="31">IFERROR(W8/W16*10000,0)</f>
        <v>0</v>
      </c>
      <c r="X24" s="344">
        <f t="shared" si="4"/>
        <v>0</v>
      </c>
      <c r="Y24" s="354">
        <f t="shared" ref="Y24:Z24" si="32">IFERROR(Y8/Y16*10000,0)</f>
        <v>0</v>
      </c>
      <c r="Z24" s="354">
        <f t="shared" si="32"/>
        <v>0</v>
      </c>
      <c r="AA24" s="344">
        <f t="shared" si="7"/>
        <v>0</v>
      </c>
      <c r="AB24" s="354">
        <f t="shared" ref="AB24" si="33">IFERROR(AB8/AB16*10000,0)</f>
        <v>0</v>
      </c>
      <c r="AC24" s="354">
        <f t="shared" ref="AC24" si="34">IFERROR(AC8/AC16*10000,0)</f>
        <v>0</v>
      </c>
      <c r="AD24" s="345">
        <f t="shared" si="9"/>
        <v>0</v>
      </c>
      <c r="AE24" s="355">
        <f>AC24-'表2.6 销售执行表（出售）'!AD167</f>
        <v>0</v>
      </c>
    </row>
    <row r="25" spans="1:31" ht="15" customHeight="1" outlineLevel="1">
      <c r="A25" s="775" t="str">
        <f>目录及填表说明!$D$3</f>
        <v>请填XX地区</v>
      </c>
      <c r="B25" s="775" t="str">
        <f>目录及填表说明!$D$4</f>
        <v>请填XX项目</v>
      </c>
      <c r="C25" s="965" t="s">
        <v>31</v>
      </c>
      <c r="D25" s="1189"/>
      <c r="E25" s="353">
        <f t="shared" si="20"/>
        <v>0</v>
      </c>
      <c r="F25" s="353">
        <f t="shared" si="20"/>
        <v>0</v>
      </c>
      <c r="G25" s="353">
        <f t="shared" ref="G25:N25" si="35">IFERROR(G9/G17*10000,0)</f>
        <v>0</v>
      </c>
      <c r="H25" s="353">
        <f t="shared" si="35"/>
        <v>0</v>
      </c>
      <c r="I25" s="353">
        <f t="shared" si="35"/>
        <v>0</v>
      </c>
      <c r="J25" s="353">
        <f t="shared" si="35"/>
        <v>0</v>
      </c>
      <c r="K25" s="353">
        <f t="shared" si="35"/>
        <v>0</v>
      </c>
      <c r="L25" s="353">
        <f t="shared" si="35"/>
        <v>0</v>
      </c>
      <c r="M25" s="353">
        <f t="shared" si="35"/>
        <v>0</v>
      </c>
      <c r="N25" s="353">
        <f t="shared" si="35"/>
        <v>0</v>
      </c>
      <c r="O25" s="344">
        <f t="shared" si="2"/>
        <v>0</v>
      </c>
      <c r="P25" s="354">
        <f t="shared" ref="P25" si="36">IFERROR(P9/P17*10000,0)</f>
        <v>0</v>
      </c>
      <c r="Q25" s="354">
        <f t="shared" ref="Q25:V25" si="37">IFERROR(Q9/Q17*10000,0)</f>
        <v>0</v>
      </c>
      <c r="R25" s="354">
        <f t="shared" si="37"/>
        <v>0</v>
      </c>
      <c r="S25" s="354">
        <f t="shared" si="37"/>
        <v>0</v>
      </c>
      <c r="T25" s="354">
        <f t="shared" si="37"/>
        <v>0</v>
      </c>
      <c r="U25" s="354">
        <f t="shared" si="37"/>
        <v>0</v>
      </c>
      <c r="V25" s="354">
        <f t="shared" si="37"/>
        <v>0</v>
      </c>
      <c r="W25" s="354">
        <f t="shared" ref="W25" si="38">IFERROR(W9/W17*10000,0)</f>
        <v>0</v>
      </c>
      <c r="X25" s="344">
        <f t="shared" si="4"/>
        <v>0</v>
      </c>
      <c r="Y25" s="354">
        <f t="shared" ref="Y25:Z25" si="39">IFERROR(Y9/Y17*10000,0)</f>
        <v>0</v>
      </c>
      <c r="Z25" s="354">
        <f t="shared" si="39"/>
        <v>0</v>
      </c>
      <c r="AA25" s="344">
        <f t="shared" si="7"/>
        <v>0</v>
      </c>
      <c r="AB25" s="354">
        <f t="shared" ref="AB25" si="40">IFERROR(AB9/AB17*10000,0)</f>
        <v>0</v>
      </c>
      <c r="AC25" s="354">
        <f t="shared" ref="AC25" si="41">IFERROR(AC9/AC17*10000,0)</f>
        <v>0</v>
      </c>
      <c r="AD25" s="345">
        <f t="shared" si="9"/>
        <v>0</v>
      </c>
      <c r="AE25" s="355">
        <f>AC25-'表2.6 销售执行表（出售）'!AD172</f>
        <v>0</v>
      </c>
    </row>
    <row r="26" spans="1:31" ht="15" customHeight="1" outlineLevel="1">
      <c r="A26" s="775" t="str">
        <f>目录及填表说明!$D$3</f>
        <v>请填XX地区</v>
      </c>
      <c r="B26" s="775" t="str">
        <f>目录及填表说明!$D$4</f>
        <v>请填XX项目</v>
      </c>
      <c r="C26" s="965" t="s">
        <v>32</v>
      </c>
      <c r="D26" s="1189"/>
      <c r="E26" s="353">
        <f t="shared" si="20"/>
        <v>0</v>
      </c>
      <c r="F26" s="353">
        <f t="shared" si="20"/>
        <v>0</v>
      </c>
      <c r="G26" s="353">
        <f t="shared" ref="G26:N26" si="42">IFERROR(G10/G18*10000,0)</f>
        <v>0</v>
      </c>
      <c r="H26" s="353">
        <f t="shared" si="42"/>
        <v>0</v>
      </c>
      <c r="I26" s="353">
        <f t="shared" si="42"/>
        <v>0</v>
      </c>
      <c r="J26" s="353">
        <f t="shared" si="42"/>
        <v>0</v>
      </c>
      <c r="K26" s="353">
        <f t="shared" si="42"/>
        <v>0</v>
      </c>
      <c r="L26" s="353">
        <f t="shared" si="42"/>
        <v>0</v>
      </c>
      <c r="M26" s="353">
        <f t="shared" si="42"/>
        <v>0</v>
      </c>
      <c r="N26" s="353">
        <f t="shared" si="42"/>
        <v>0</v>
      </c>
      <c r="O26" s="344">
        <f t="shared" si="2"/>
        <v>0</v>
      </c>
      <c r="P26" s="354">
        <f t="shared" ref="P26" si="43">IFERROR(P10/P18*10000,0)</f>
        <v>0</v>
      </c>
      <c r="Q26" s="354">
        <f t="shared" ref="Q26:V26" si="44">IFERROR(Q10/Q18*10000,0)</f>
        <v>0</v>
      </c>
      <c r="R26" s="354">
        <f t="shared" si="44"/>
        <v>0</v>
      </c>
      <c r="S26" s="354">
        <f t="shared" si="44"/>
        <v>0</v>
      </c>
      <c r="T26" s="354">
        <f t="shared" si="44"/>
        <v>0</v>
      </c>
      <c r="U26" s="354">
        <f t="shared" si="44"/>
        <v>0</v>
      </c>
      <c r="V26" s="354">
        <f t="shared" si="44"/>
        <v>0</v>
      </c>
      <c r="W26" s="354">
        <f t="shared" ref="W26" si="45">IFERROR(W10/W18*10000,0)</f>
        <v>0</v>
      </c>
      <c r="X26" s="344">
        <f t="shared" si="4"/>
        <v>0</v>
      </c>
      <c r="Y26" s="354">
        <f t="shared" ref="Y26:Z26" si="46">IFERROR(Y10/Y18*10000,0)</f>
        <v>0</v>
      </c>
      <c r="Z26" s="354">
        <f t="shared" si="46"/>
        <v>0</v>
      </c>
      <c r="AA26" s="344">
        <f t="shared" si="7"/>
        <v>0</v>
      </c>
      <c r="AB26" s="354">
        <f t="shared" ref="AB26" si="47">IFERROR(AB10/AB18*10000,0)</f>
        <v>0</v>
      </c>
      <c r="AC26" s="354">
        <f t="shared" ref="AC26" si="48">IFERROR(AC10/AC18*10000,0)</f>
        <v>0</v>
      </c>
      <c r="AD26" s="345">
        <f t="shared" si="9"/>
        <v>0</v>
      </c>
      <c r="AE26" s="355">
        <f>AC26-'表2.6 销售执行表（出售）'!AD177</f>
        <v>0</v>
      </c>
    </row>
    <row r="27" spans="1:31" ht="15" customHeight="1" outlineLevel="1">
      <c r="A27" s="775" t="str">
        <f>目录及填表说明!$D$3</f>
        <v>请填XX地区</v>
      </c>
      <c r="B27" s="775" t="str">
        <f>目录及填表说明!$D$4</f>
        <v>请填XX项目</v>
      </c>
      <c r="C27" s="965" t="s">
        <v>33</v>
      </c>
      <c r="D27" s="1189"/>
      <c r="E27" s="353">
        <f t="shared" si="20"/>
        <v>0</v>
      </c>
      <c r="F27" s="353">
        <f t="shared" si="20"/>
        <v>0</v>
      </c>
      <c r="G27" s="353">
        <f t="shared" ref="G27:N27" si="49">IFERROR(G11/G19*10000,0)</f>
        <v>0</v>
      </c>
      <c r="H27" s="353">
        <f t="shared" si="49"/>
        <v>0</v>
      </c>
      <c r="I27" s="353">
        <f t="shared" si="49"/>
        <v>0</v>
      </c>
      <c r="J27" s="353">
        <f t="shared" si="49"/>
        <v>0</v>
      </c>
      <c r="K27" s="353">
        <f t="shared" si="49"/>
        <v>0</v>
      </c>
      <c r="L27" s="353">
        <f t="shared" si="49"/>
        <v>0</v>
      </c>
      <c r="M27" s="353">
        <f t="shared" si="49"/>
        <v>0</v>
      </c>
      <c r="N27" s="353">
        <f t="shared" si="49"/>
        <v>0</v>
      </c>
      <c r="O27" s="344">
        <f t="shared" si="2"/>
        <v>0</v>
      </c>
      <c r="P27" s="354">
        <f t="shared" ref="P27" si="50">IFERROR(P11/P19*10000,0)</f>
        <v>0</v>
      </c>
      <c r="Q27" s="354">
        <f t="shared" ref="Q27:V27" si="51">IFERROR(Q11/Q19*10000,0)</f>
        <v>0</v>
      </c>
      <c r="R27" s="354">
        <f t="shared" si="51"/>
        <v>0</v>
      </c>
      <c r="S27" s="354">
        <f t="shared" si="51"/>
        <v>0</v>
      </c>
      <c r="T27" s="354">
        <f t="shared" si="51"/>
        <v>0</v>
      </c>
      <c r="U27" s="354">
        <f t="shared" si="51"/>
        <v>0</v>
      </c>
      <c r="V27" s="354">
        <f t="shared" si="51"/>
        <v>0</v>
      </c>
      <c r="W27" s="354">
        <f t="shared" ref="W27" si="52">IFERROR(W11/W19*10000,0)</f>
        <v>0</v>
      </c>
      <c r="X27" s="344">
        <f t="shared" si="4"/>
        <v>0</v>
      </c>
      <c r="Y27" s="354">
        <f t="shared" ref="Y27:Z27" si="53">IFERROR(Y11/Y19*10000,0)</f>
        <v>0</v>
      </c>
      <c r="Z27" s="354">
        <f t="shared" si="53"/>
        <v>0</v>
      </c>
      <c r="AA27" s="344">
        <f t="shared" si="7"/>
        <v>0</v>
      </c>
      <c r="AB27" s="354">
        <f t="shared" ref="AB27" si="54">IFERROR(AB11/AB19*10000,0)</f>
        <v>0</v>
      </c>
      <c r="AC27" s="354">
        <f t="shared" ref="AC27" si="55">IFERROR(AC11/AC19*10000,0)</f>
        <v>0</v>
      </c>
      <c r="AD27" s="345">
        <f t="shared" si="9"/>
        <v>0</v>
      </c>
      <c r="AE27" s="355">
        <f>AC27-'表2.6 销售执行表（出售）'!AD182</f>
        <v>0</v>
      </c>
    </row>
    <row r="28" spans="1:31" ht="15" customHeight="1" outlineLevel="1">
      <c r="A28" s="775" t="str">
        <f>目录及填表说明!$D$3</f>
        <v>请填XX地区</v>
      </c>
      <c r="B28" s="775" t="str">
        <f>目录及填表说明!$D$4</f>
        <v>请填XX项目</v>
      </c>
      <c r="C28" s="965" t="s">
        <v>34</v>
      </c>
      <c r="D28" s="1190"/>
      <c r="E28" s="353">
        <f t="shared" si="20"/>
        <v>0</v>
      </c>
      <c r="F28" s="353">
        <f t="shared" si="20"/>
        <v>0</v>
      </c>
      <c r="G28" s="353">
        <f t="shared" ref="G28:N28" si="56">IFERROR(G12/G20*10000,0)</f>
        <v>0</v>
      </c>
      <c r="H28" s="353">
        <f t="shared" si="56"/>
        <v>0</v>
      </c>
      <c r="I28" s="353">
        <f t="shared" si="56"/>
        <v>0</v>
      </c>
      <c r="J28" s="353">
        <f t="shared" si="56"/>
        <v>0</v>
      </c>
      <c r="K28" s="353">
        <f t="shared" si="56"/>
        <v>0</v>
      </c>
      <c r="L28" s="353">
        <f t="shared" si="56"/>
        <v>0</v>
      </c>
      <c r="M28" s="353">
        <f t="shared" si="56"/>
        <v>0</v>
      </c>
      <c r="N28" s="353">
        <f t="shared" si="56"/>
        <v>0</v>
      </c>
      <c r="O28" s="344">
        <f t="shared" si="2"/>
        <v>0</v>
      </c>
      <c r="P28" s="354">
        <f t="shared" ref="P28" si="57">IFERROR(P12/P20*10000,0)</f>
        <v>0</v>
      </c>
      <c r="Q28" s="354">
        <f t="shared" ref="Q28:V28" si="58">IFERROR(Q12/Q20*10000,0)</f>
        <v>0</v>
      </c>
      <c r="R28" s="354">
        <f t="shared" si="58"/>
        <v>0</v>
      </c>
      <c r="S28" s="354">
        <f t="shared" si="58"/>
        <v>0</v>
      </c>
      <c r="T28" s="354">
        <f t="shared" si="58"/>
        <v>0</v>
      </c>
      <c r="U28" s="354">
        <f t="shared" si="58"/>
        <v>0</v>
      </c>
      <c r="V28" s="354">
        <f t="shared" si="58"/>
        <v>0</v>
      </c>
      <c r="W28" s="354">
        <f t="shared" ref="W28" si="59">IFERROR(W12/W20*10000,0)</f>
        <v>0</v>
      </c>
      <c r="X28" s="344">
        <f t="shared" si="4"/>
        <v>0</v>
      </c>
      <c r="Y28" s="354">
        <f t="shared" ref="Y28:Z28" si="60">IFERROR(Y12/Y20*10000,0)</f>
        <v>0</v>
      </c>
      <c r="Z28" s="354">
        <f t="shared" si="60"/>
        <v>0</v>
      </c>
      <c r="AA28" s="344">
        <f t="shared" si="7"/>
        <v>0</v>
      </c>
      <c r="AB28" s="354">
        <f t="shared" ref="AB28" si="61">IFERROR(AB12/AB20*10000,0)</f>
        <v>0</v>
      </c>
      <c r="AC28" s="354">
        <f t="shared" ref="AC28" si="62">IFERROR(AC12/AC20*10000,0)</f>
        <v>0</v>
      </c>
      <c r="AD28" s="345">
        <f t="shared" si="9"/>
        <v>0</v>
      </c>
      <c r="AE28" s="355">
        <f>AC28-'表2.6 销售执行表（出售）'!AD185</f>
        <v>0</v>
      </c>
    </row>
    <row r="29" spans="1:31" s="331" customFormat="1" ht="31.5" customHeight="1" outlineLevel="1">
      <c r="A29" s="975" t="str">
        <f>目录及填表说明!$D$3</f>
        <v>请填XX地区</v>
      </c>
      <c r="B29" s="975" t="str">
        <f>目录及填表说明!$D$4</f>
        <v>请填XX项目</v>
      </c>
      <c r="C29" s="988" t="s">
        <v>887</v>
      </c>
      <c r="D29" s="962"/>
      <c r="E29" s="341"/>
      <c r="F29" s="962"/>
      <c r="G29" s="962"/>
      <c r="H29" s="341"/>
      <c r="I29" s="341"/>
      <c r="J29" s="341"/>
      <c r="K29" s="341"/>
      <c r="L29" s="341"/>
      <c r="M29" s="341"/>
      <c r="N29" s="341"/>
      <c r="O29" s="977">
        <f t="shared" si="2"/>
        <v>0</v>
      </c>
      <c r="P29" s="978"/>
      <c r="Q29" s="978"/>
      <c r="R29" s="978"/>
      <c r="S29" s="978"/>
      <c r="T29" s="978"/>
      <c r="U29" s="978"/>
      <c r="V29" s="978"/>
      <c r="W29" s="978"/>
      <c r="X29" s="977">
        <f t="shared" si="4"/>
        <v>0</v>
      </c>
      <c r="Y29" s="978"/>
      <c r="Z29" s="978"/>
      <c r="AA29" s="977">
        <f t="shared" si="7"/>
        <v>0</v>
      </c>
      <c r="AB29" s="982"/>
      <c r="AC29" s="982"/>
      <c r="AD29" s="977">
        <f t="shared" si="9"/>
        <v>0</v>
      </c>
      <c r="AE29" s="352"/>
    </row>
    <row r="30" spans="1:31" ht="15" customHeight="1" outlineLevel="1">
      <c r="A30" s="775" t="str">
        <f>目录及填表说明!$D$3</f>
        <v>请填XX地区</v>
      </c>
      <c r="B30" s="775" t="str">
        <f>目录及填表说明!$D$4</f>
        <v>请填XX项目</v>
      </c>
      <c r="C30" s="964" t="s">
        <v>28</v>
      </c>
      <c r="D30" s="1174" t="s">
        <v>729</v>
      </c>
      <c r="E30" s="356">
        <f>'2.5.1单方成本(链接至调整表）'!E36</f>
        <v>0</v>
      </c>
      <c r="F30" s="356">
        <f>'2.5.1单方成本(链接至调整表）'!F36</f>
        <v>0</v>
      </c>
      <c r="G30" s="356">
        <f>'2.5.1单方成本(链接至调整表）'!G36</f>
        <v>0</v>
      </c>
      <c r="H30" s="356">
        <f>'2.5.1单方成本(链接至调整表）'!H36</f>
        <v>0</v>
      </c>
      <c r="I30" s="356">
        <f>'2.5.1单方成本(链接至调整表）'!I36</f>
        <v>0</v>
      </c>
      <c r="J30" s="356">
        <f>'2.5.1单方成本(链接至调整表）'!J36</f>
        <v>0</v>
      </c>
      <c r="K30" s="356">
        <f>'2.5.1单方成本(链接至调整表）'!K36</f>
        <v>0</v>
      </c>
      <c r="L30" s="356">
        <f>'2.5.1单方成本(链接至调整表）'!L36</f>
        <v>0</v>
      </c>
      <c r="M30" s="356">
        <f>'2.5.1单方成本(链接至调整表）'!M36</f>
        <v>0</v>
      </c>
      <c r="N30" s="356">
        <f>'2.5.1单方成本(链接至调整表）'!N36</f>
        <v>0</v>
      </c>
      <c r="O30" s="344">
        <f t="shared" si="2"/>
        <v>0</v>
      </c>
      <c r="P30" s="351">
        <f>'2.5.1单方成本(链接至调整表）'!P36</f>
        <v>0</v>
      </c>
      <c r="Q30" s="351">
        <f>'2.5.1单方成本(链接至调整表）'!Q36</f>
        <v>0</v>
      </c>
      <c r="R30" s="351">
        <f>'2.5.1单方成本(链接至调整表）'!R36</f>
        <v>0</v>
      </c>
      <c r="S30" s="351">
        <f>'2.5.1单方成本(链接至调整表）'!S36</f>
        <v>0</v>
      </c>
      <c r="T30" s="351">
        <f>'2.5.1单方成本(链接至调整表）'!T36</f>
        <v>0</v>
      </c>
      <c r="U30" s="351">
        <f>'2.5.1单方成本(链接至调整表）'!U36</f>
        <v>0</v>
      </c>
      <c r="V30" s="351">
        <f>'2.5.1单方成本(链接至调整表）'!V36</f>
        <v>0</v>
      </c>
      <c r="W30" s="351">
        <f>'2.5.1单方成本(链接至调整表）'!W36</f>
        <v>0</v>
      </c>
      <c r="X30" s="344">
        <f t="shared" si="4"/>
        <v>0</v>
      </c>
      <c r="Y30" s="351">
        <f>'2.5.1单方成本(链接至调整表）'!Y36</f>
        <v>0</v>
      </c>
      <c r="Z30" s="351">
        <f>'2.5.1单方成本(链接至调整表）'!Z36</f>
        <v>0</v>
      </c>
      <c r="AA30" s="344">
        <f t="shared" si="7"/>
        <v>0</v>
      </c>
      <c r="AB30" s="350">
        <f>'2.5.1单方成本(链接至调整表）'!AB36</f>
        <v>0</v>
      </c>
      <c r="AC30" s="351">
        <f>'2.5.1单方成本(链接至调整表）'!AC36</f>
        <v>0</v>
      </c>
      <c r="AD30" s="345">
        <f t="shared" si="9"/>
        <v>0</v>
      </c>
      <c r="AE30" s="346"/>
    </row>
    <row r="31" spans="1:31" ht="15" customHeight="1" outlineLevel="1">
      <c r="A31" s="775" t="str">
        <f>目录及填表说明!$D$3</f>
        <v>请填XX地区</v>
      </c>
      <c r="B31" s="775" t="str">
        <f>目录及填表说明!$D$4</f>
        <v>请填XX项目</v>
      </c>
      <c r="C31" s="964" t="s">
        <v>29</v>
      </c>
      <c r="D31" s="1175"/>
      <c r="E31" s="356">
        <f>'2.5.1单方成本(链接至调整表）'!E41</f>
        <v>0</v>
      </c>
      <c r="F31" s="356">
        <f>'2.5.1单方成本(链接至调整表）'!F41</f>
        <v>0</v>
      </c>
      <c r="G31" s="356">
        <f>'2.5.1单方成本(链接至调整表）'!G41</f>
        <v>0</v>
      </c>
      <c r="H31" s="356">
        <f>'2.5.1单方成本(链接至调整表）'!H41</f>
        <v>0</v>
      </c>
      <c r="I31" s="356">
        <f>'2.5.1单方成本(链接至调整表）'!I41</f>
        <v>0</v>
      </c>
      <c r="J31" s="356">
        <f>'2.5.1单方成本(链接至调整表）'!J41</f>
        <v>0</v>
      </c>
      <c r="K31" s="356">
        <f>'2.5.1单方成本(链接至调整表）'!K41</f>
        <v>0</v>
      </c>
      <c r="L31" s="356">
        <f>'2.5.1单方成本(链接至调整表）'!L41</f>
        <v>0</v>
      </c>
      <c r="M31" s="356">
        <f>'2.5.1单方成本(链接至调整表）'!M41</f>
        <v>0</v>
      </c>
      <c r="N31" s="356">
        <f>'2.5.1单方成本(链接至调整表）'!N41</f>
        <v>0</v>
      </c>
      <c r="O31" s="344">
        <f t="shared" si="2"/>
        <v>0</v>
      </c>
      <c r="P31" s="351">
        <f>'2.5.1单方成本(链接至调整表）'!P41</f>
        <v>0</v>
      </c>
      <c r="Q31" s="351">
        <f>'2.5.1单方成本(链接至调整表）'!Q41</f>
        <v>0</v>
      </c>
      <c r="R31" s="351">
        <f>'2.5.1单方成本(链接至调整表）'!R41</f>
        <v>0</v>
      </c>
      <c r="S31" s="351">
        <f>'2.5.1单方成本(链接至调整表）'!S41</f>
        <v>0</v>
      </c>
      <c r="T31" s="351">
        <f>'2.5.1单方成本(链接至调整表）'!T41</f>
        <v>0</v>
      </c>
      <c r="U31" s="351">
        <f>'2.5.1单方成本(链接至调整表）'!U41</f>
        <v>0</v>
      </c>
      <c r="V31" s="351">
        <f>'2.5.1单方成本(链接至调整表）'!V41</f>
        <v>0</v>
      </c>
      <c r="W31" s="351">
        <f>'2.5.1单方成本(链接至调整表）'!W41</f>
        <v>0</v>
      </c>
      <c r="X31" s="344">
        <f t="shared" si="4"/>
        <v>0</v>
      </c>
      <c r="Y31" s="351">
        <f>'2.5.1单方成本(链接至调整表）'!Y41</f>
        <v>0</v>
      </c>
      <c r="Z31" s="351">
        <f>'2.5.1单方成本(链接至调整表）'!Z41</f>
        <v>0</v>
      </c>
      <c r="AA31" s="344">
        <f t="shared" si="7"/>
        <v>0</v>
      </c>
      <c r="AB31" s="350">
        <f>'2.5.1单方成本(链接至调整表）'!AB41</f>
        <v>0</v>
      </c>
      <c r="AC31" s="351">
        <f>'2.5.1单方成本(链接至调整表）'!AC41</f>
        <v>0</v>
      </c>
      <c r="AD31" s="345">
        <f t="shared" si="9"/>
        <v>0</v>
      </c>
      <c r="AE31" s="346"/>
    </row>
    <row r="32" spans="1:31" ht="15" customHeight="1" outlineLevel="1">
      <c r="A32" s="775" t="str">
        <f>目录及填表说明!$D$3</f>
        <v>请填XX地区</v>
      </c>
      <c r="B32" s="775" t="str">
        <f>目录及填表说明!$D$4</f>
        <v>请填XX项目</v>
      </c>
      <c r="C32" s="965" t="s">
        <v>30</v>
      </c>
      <c r="D32" s="1175"/>
      <c r="E32" s="356">
        <f>'2.5.1单方成本(链接至调整表）'!E46</f>
        <v>0</v>
      </c>
      <c r="F32" s="356">
        <f>'2.5.1单方成本(链接至调整表）'!F46</f>
        <v>0</v>
      </c>
      <c r="G32" s="356">
        <f>'2.5.1单方成本(链接至调整表）'!G46</f>
        <v>0</v>
      </c>
      <c r="H32" s="356">
        <f>'2.5.1单方成本(链接至调整表）'!H46</f>
        <v>0</v>
      </c>
      <c r="I32" s="356">
        <f>'2.5.1单方成本(链接至调整表）'!I46</f>
        <v>0</v>
      </c>
      <c r="J32" s="356">
        <f>'2.5.1单方成本(链接至调整表）'!J46</f>
        <v>0</v>
      </c>
      <c r="K32" s="356">
        <f>'2.5.1单方成本(链接至调整表）'!K46</f>
        <v>0</v>
      </c>
      <c r="L32" s="356">
        <f>'2.5.1单方成本(链接至调整表）'!L46</f>
        <v>0</v>
      </c>
      <c r="M32" s="356">
        <f>'2.5.1单方成本(链接至调整表）'!M46</f>
        <v>0</v>
      </c>
      <c r="N32" s="356">
        <f>'2.5.1单方成本(链接至调整表）'!N46</f>
        <v>0</v>
      </c>
      <c r="O32" s="344">
        <f t="shared" si="2"/>
        <v>0</v>
      </c>
      <c r="P32" s="351">
        <f>'2.5.1单方成本(链接至调整表）'!P46</f>
        <v>0</v>
      </c>
      <c r="Q32" s="351">
        <f>'2.5.1单方成本(链接至调整表）'!Q46</f>
        <v>0</v>
      </c>
      <c r="R32" s="351">
        <f>'2.5.1单方成本(链接至调整表）'!R46</f>
        <v>0</v>
      </c>
      <c r="S32" s="351">
        <f>'2.5.1单方成本(链接至调整表）'!S46</f>
        <v>0</v>
      </c>
      <c r="T32" s="351">
        <f>'2.5.1单方成本(链接至调整表）'!T46</f>
        <v>0</v>
      </c>
      <c r="U32" s="351">
        <f>'2.5.1单方成本(链接至调整表）'!U46</f>
        <v>0</v>
      </c>
      <c r="V32" s="351">
        <f>'2.5.1单方成本(链接至调整表）'!V46</f>
        <v>0</v>
      </c>
      <c r="W32" s="351">
        <f>'2.5.1单方成本(链接至调整表）'!W46</f>
        <v>0</v>
      </c>
      <c r="X32" s="344">
        <f t="shared" si="4"/>
        <v>0</v>
      </c>
      <c r="Y32" s="351">
        <f>'2.5.1单方成本(链接至调整表）'!Y46</f>
        <v>0</v>
      </c>
      <c r="Z32" s="351">
        <f>'2.5.1单方成本(链接至调整表）'!Z46</f>
        <v>0</v>
      </c>
      <c r="AA32" s="344">
        <f t="shared" si="7"/>
        <v>0</v>
      </c>
      <c r="AB32" s="350">
        <f>'2.5.1单方成本(链接至调整表）'!AB46</f>
        <v>0</v>
      </c>
      <c r="AC32" s="351">
        <f>'2.5.1单方成本(链接至调整表）'!AC46</f>
        <v>0</v>
      </c>
      <c r="AD32" s="345">
        <f t="shared" si="9"/>
        <v>0</v>
      </c>
      <c r="AE32" s="346"/>
    </row>
    <row r="33" spans="1:31" ht="15" customHeight="1" outlineLevel="1">
      <c r="A33" s="775" t="str">
        <f>目录及填表说明!$D$3</f>
        <v>请填XX地区</v>
      </c>
      <c r="B33" s="775" t="str">
        <f>目录及填表说明!$D$4</f>
        <v>请填XX项目</v>
      </c>
      <c r="C33" s="965" t="s">
        <v>31</v>
      </c>
      <c r="D33" s="1175"/>
      <c r="E33" s="356">
        <f>'2.5.1单方成本(链接至调整表）'!E51</f>
        <v>0</v>
      </c>
      <c r="F33" s="356">
        <f>'2.5.1单方成本(链接至调整表）'!F51</f>
        <v>0</v>
      </c>
      <c r="G33" s="356">
        <f>'2.5.1单方成本(链接至调整表）'!G51</f>
        <v>0</v>
      </c>
      <c r="H33" s="356">
        <f>'2.5.1单方成本(链接至调整表）'!H51</f>
        <v>0</v>
      </c>
      <c r="I33" s="356">
        <f>'2.5.1单方成本(链接至调整表）'!I51</f>
        <v>0</v>
      </c>
      <c r="J33" s="356">
        <f>'2.5.1单方成本(链接至调整表）'!J51</f>
        <v>0</v>
      </c>
      <c r="K33" s="356">
        <f>'2.5.1单方成本(链接至调整表）'!K51</f>
        <v>0</v>
      </c>
      <c r="L33" s="356">
        <f>'2.5.1单方成本(链接至调整表）'!L51</f>
        <v>0</v>
      </c>
      <c r="M33" s="356">
        <f>'2.5.1单方成本(链接至调整表）'!M51</f>
        <v>0</v>
      </c>
      <c r="N33" s="356">
        <f>'2.5.1单方成本(链接至调整表）'!N51</f>
        <v>0</v>
      </c>
      <c r="O33" s="344">
        <f t="shared" si="2"/>
        <v>0</v>
      </c>
      <c r="P33" s="351">
        <f>'2.5.1单方成本(链接至调整表）'!P51</f>
        <v>0</v>
      </c>
      <c r="Q33" s="351">
        <f>'2.5.1单方成本(链接至调整表）'!Q51</f>
        <v>0</v>
      </c>
      <c r="R33" s="351">
        <f>'2.5.1单方成本(链接至调整表）'!R51</f>
        <v>0</v>
      </c>
      <c r="S33" s="351">
        <f>'2.5.1单方成本(链接至调整表）'!S51</f>
        <v>0</v>
      </c>
      <c r="T33" s="351">
        <f>'2.5.1单方成本(链接至调整表）'!T51</f>
        <v>0</v>
      </c>
      <c r="U33" s="351">
        <f>'2.5.1单方成本(链接至调整表）'!U51</f>
        <v>0</v>
      </c>
      <c r="V33" s="351">
        <f>'2.5.1单方成本(链接至调整表）'!V51</f>
        <v>0</v>
      </c>
      <c r="W33" s="351">
        <f>'2.5.1单方成本(链接至调整表）'!W51</f>
        <v>0</v>
      </c>
      <c r="X33" s="344">
        <f t="shared" si="4"/>
        <v>0</v>
      </c>
      <c r="Y33" s="351">
        <f>'2.5.1单方成本(链接至调整表）'!Y51</f>
        <v>0</v>
      </c>
      <c r="Z33" s="351">
        <f>'2.5.1单方成本(链接至调整表）'!Z51</f>
        <v>0</v>
      </c>
      <c r="AA33" s="344">
        <f t="shared" si="7"/>
        <v>0</v>
      </c>
      <c r="AB33" s="350">
        <f>'2.5.1单方成本(链接至调整表）'!AB51</f>
        <v>0</v>
      </c>
      <c r="AC33" s="351">
        <f>'2.5.1单方成本(链接至调整表）'!AC51</f>
        <v>0</v>
      </c>
      <c r="AD33" s="345">
        <f t="shared" si="9"/>
        <v>0</v>
      </c>
      <c r="AE33" s="346"/>
    </row>
    <row r="34" spans="1:31" ht="15" customHeight="1" outlineLevel="1">
      <c r="A34" s="775" t="str">
        <f>目录及填表说明!$D$3</f>
        <v>请填XX地区</v>
      </c>
      <c r="B34" s="775" t="str">
        <f>目录及填表说明!$D$4</f>
        <v>请填XX项目</v>
      </c>
      <c r="C34" s="965" t="s">
        <v>32</v>
      </c>
      <c r="D34" s="1175"/>
      <c r="E34" s="356">
        <f>'2.5.1单方成本(链接至调整表）'!E56</f>
        <v>0</v>
      </c>
      <c r="F34" s="356">
        <f>'2.5.1单方成本(链接至调整表）'!F56</f>
        <v>0</v>
      </c>
      <c r="G34" s="356">
        <f>'2.5.1单方成本(链接至调整表）'!G56</f>
        <v>0</v>
      </c>
      <c r="H34" s="356">
        <f>'2.5.1单方成本(链接至调整表）'!H56</f>
        <v>0</v>
      </c>
      <c r="I34" s="356">
        <f>'2.5.1单方成本(链接至调整表）'!I56</f>
        <v>0</v>
      </c>
      <c r="J34" s="356">
        <f>'2.5.1单方成本(链接至调整表）'!J56</f>
        <v>0</v>
      </c>
      <c r="K34" s="356">
        <f>'2.5.1单方成本(链接至调整表）'!K56</f>
        <v>0</v>
      </c>
      <c r="L34" s="356">
        <f>'2.5.1单方成本(链接至调整表）'!L56</f>
        <v>0</v>
      </c>
      <c r="M34" s="356">
        <f>'2.5.1单方成本(链接至调整表）'!M56</f>
        <v>0</v>
      </c>
      <c r="N34" s="356">
        <f>'2.5.1单方成本(链接至调整表）'!N56</f>
        <v>0</v>
      </c>
      <c r="O34" s="344">
        <f t="shared" si="2"/>
        <v>0</v>
      </c>
      <c r="P34" s="351">
        <f>'2.5.1单方成本(链接至调整表）'!P56</f>
        <v>0</v>
      </c>
      <c r="Q34" s="351">
        <f>'2.5.1单方成本(链接至调整表）'!Q56</f>
        <v>0</v>
      </c>
      <c r="R34" s="351">
        <f>'2.5.1单方成本(链接至调整表）'!R56</f>
        <v>0</v>
      </c>
      <c r="S34" s="351">
        <f>'2.5.1单方成本(链接至调整表）'!S56</f>
        <v>0</v>
      </c>
      <c r="T34" s="351">
        <f>'2.5.1单方成本(链接至调整表）'!T56</f>
        <v>0</v>
      </c>
      <c r="U34" s="351">
        <f>'2.5.1单方成本(链接至调整表）'!U56</f>
        <v>0</v>
      </c>
      <c r="V34" s="351">
        <f>'2.5.1单方成本(链接至调整表）'!V56</f>
        <v>0</v>
      </c>
      <c r="W34" s="351">
        <f>'2.5.1单方成本(链接至调整表）'!W56</f>
        <v>0</v>
      </c>
      <c r="X34" s="344">
        <f t="shared" si="4"/>
        <v>0</v>
      </c>
      <c r="Y34" s="351">
        <f>'2.5.1单方成本(链接至调整表）'!Y56</f>
        <v>0</v>
      </c>
      <c r="Z34" s="351">
        <f>'2.5.1单方成本(链接至调整表）'!Z56</f>
        <v>0</v>
      </c>
      <c r="AA34" s="344">
        <f t="shared" si="7"/>
        <v>0</v>
      </c>
      <c r="AB34" s="350">
        <f>'2.5.1单方成本(链接至调整表）'!AB56</f>
        <v>0</v>
      </c>
      <c r="AC34" s="351">
        <f>'2.5.1单方成本(链接至调整表）'!AC56</f>
        <v>0</v>
      </c>
      <c r="AD34" s="345">
        <f t="shared" si="9"/>
        <v>0</v>
      </c>
      <c r="AE34" s="346"/>
    </row>
    <row r="35" spans="1:31" ht="15" customHeight="1" outlineLevel="1">
      <c r="A35" s="775" t="str">
        <f>目录及填表说明!$D$3</f>
        <v>请填XX地区</v>
      </c>
      <c r="B35" s="775" t="str">
        <f>目录及填表说明!$D$4</f>
        <v>请填XX项目</v>
      </c>
      <c r="C35" s="965" t="s">
        <v>33</v>
      </c>
      <c r="D35" s="1175"/>
      <c r="E35" s="356">
        <f>'2.5.1单方成本(链接至调整表）'!E61</f>
        <v>0</v>
      </c>
      <c r="F35" s="356">
        <f>'2.5.1单方成本(链接至调整表）'!F61</f>
        <v>0</v>
      </c>
      <c r="G35" s="356">
        <f>'2.5.1单方成本(链接至调整表）'!G61</f>
        <v>0</v>
      </c>
      <c r="H35" s="356">
        <f>'2.5.1单方成本(链接至调整表）'!H61</f>
        <v>0</v>
      </c>
      <c r="I35" s="356">
        <f>'2.5.1单方成本(链接至调整表）'!I61</f>
        <v>0</v>
      </c>
      <c r="J35" s="356">
        <f>'2.5.1单方成本(链接至调整表）'!J61</f>
        <v>0</v>
      </c>
      <c r="K35" s="356">
        <f>'2.5.1单方成本(链接至调整表）'!K61</f>
        <v>0</v>
      </c>
      <c r="L35" s="356">
        <f>'2.5.1单方成本(链接至调整表）'!L61</f>
        <v>0</v>
      </c>
      <c r="M35" s="356">
        <f>'2.5.1单方成本(链接至调整表）'!M61</f>
        <v>0</v>
      </c>
      <c r="N35" s="356">
        <f>'2.5.1单方成本(链接至调整表）'!N61</f>
        <v>0</v>
      </c>
      <c r="O35" s="344">
        <f t="shared" si="2"/>
        <v>0</v>
      </c>
      <c r="P35" s="351">
        <f>'2.5.1单方成本(链接至调整表）'!P61</f>
        <v>0</v>
      </c>
      <c r="Q35" s="351">
        <f>'2.5.1单方成本(链接至调整表）'!Q61</f>
        <v>0</v>
      </c>
      <c r="R35" s="351">
        <f>'2.5.1单方成本(链接至调整表）'!R61</f>
        <v>0</v>
      </c>
      <c r="S35" s="351">
        <f>'2.5.1单方成本(链接至调整表）'!S61</f>
        <v>0</v>
      </c>
      <c r="T35" s="351">
        <f>'2.5.1单方成本(链接至调整表）'!T61</f>
        <v>0</v>
      </c>
      <c r="U35" s="351">
        <f>'2.5.1单方成本(链接至调整表）'!U61</f>
        <v>0</v>
      </c>
      <c r="V35" s="351">
        <f>'2.5.1单方成本(链接至调整表）'!V61</f>
        <v>0</v>
      </c>
      <c r="W35" s="351">
        <f>'2.5.1单方成本(链接至调整表）'!W61</f>
        <v>0</v>
      </c>
      <c r="X35" s="344">
        <f t="shared" si="4"/>
        <v>0</v>
      </c>
      <c r="Y35" s="351">
        <f>'2.5.1单方成本(链接至调整表）'!Y61</f>
        <v>0</v>
      </c>
      <c r="Z35" s="351">
        <f>'2.5.1单方成本(链接至调整表）'!Z61</f>
        <v>0</v>
      </c>
      <c r="AA35" s="344">
        <f t="shared" si="7"/>
        <v>0</v>
      </c>
      <c r="AB35" s="350">
        <f>'2.5.1单方成本(链接至调整表）'!AB61</f>
        <v>0</v>
      </c>
      <c r="AC35" s="351">
        <f>'2.5.1单方成本(链接至调整表）'!AC61</f>
        <v>0</v>
      </c>
      <c r="AD35" s="345">
        <f t="shared" si="9"/>
        <v>0</v>
      </c>
      <c r="AE35" s="346"/>
    </row>
    <row r="36" spans="1:31" ht="15" customHeight="1" outlineLevel="1">
      <c r="A36" s="775" t="str">
        <f>目录及填表说明!$D$3</f>
        <v>请填XX地区</v>
      </c>
      <c r="B36" s="775" t="str">
        <f>目录及填表说明!$D$4</f>
        <v>请填XX项目</v>
      </c>
      <c r="C36" s="965" t="s">
        <v>34</v>
      </c>
      <c r="D36" s="1176"/>
      <c r="E36" s="356">
        <f>'2.5.1单方成本(链接至调整表）'!E64</f>
        <v>0</v>
      </c>
      <c r="F36" s="356">
        <f>'2.5.1单方成本(链接至调整表）'!F64</f>
        <v>0</v>
      </c>
      <c r="G36" s="356">
        <f>'2.5.1单方成本(链接至调整表）'!G64</f>
        <v>0</v>
      </c>
      <c r="H36" s="356">
        <f>'2.5.1单方成本(链接至调整表）'!H64</f>
        <v>0</v>
      </c>
      <c r="I36" s="356">
        <f>'2.5.1单方成本(链接至调整表）'!I64</f>
        <v>0</v>
      </c>
      <c r="J36" s="356">
        <f>'2.5.1单方成本(链接至调整表）'!J64</f>
        <v>0</v>
      </c>
      <c r="K36" s="356">
        <f>'2.5.1单方成本(链接至调整表）'!K64</f>
        <v>0</v>
      </c>
      <c r="L36" s="356">
        <f>'2.5.1单方成本(链接至调整表）'!L64</f>
        <v>0</v>
      </c>
      <c r="M36" s="356">
        <f>'2.5.1单方成本(链接至调整表）'!M64</f>
        <v>0</v>
      </c>
      <c r="N36" s="356">
        <f>'2.5.1单方成本(链接至调整表）'!N64</f>
        <v>0</v>
      </c>
      <c r="O36" s="344">
        <f t="shared" si="2"/>
        <v>0</v>
      </c>
      <c r="P36" s="351">
        <f>'2.5.1单方成本(链接至调整表）'!P64</f>
        <v>0</v>
      </c>
      <c r="Q36" s="351">
        <f>'2.5.1单方成本(链接至调整表）'!Q64</f>
        <v>0</v>
      </c>
      <c r="R36" s="351">
        <f>'2.5.1单方成本(链接至调整表）'!R64</f>
        <v>0</v>
      </c>
      <c r="S36" s="351">
        <f>'2.5.1单方成本(链接至调整表）'!S64</f>
        <v>0</v>
      </c>
      <c r="T36" s="351">
        <f>'2.5.1单方成本(链接至调整表）'!T64</f>
        <v>0</v>
      </c>
      <c r="U36" s="351">
        <f>'2.5.1单方成本(链接至调整表）'!U64</f>
        <v>0</v>
      </c>
      <c r="V36" s="351">
        <f>'2.5.1单方成本(链接至调整表）'!V64</f>
        <v>0</v>
      </c>
      <c r="W36" s="351">
        <f>'2.5.1单方成本(链接至调整表）'!W64</f>
        <v>0</v>
      </c>
      <c r="X36" s="344">
        <f t="shared" si="4"/>
        <v>0</v>
      </c>
      <c r="Y36" s="351">
        <f>'2.5.1单方成本(链接至调整表）'!Y64</f>
        <v>0</v>
      </c>
      <c r="Z36" s="351">
        <f>'2.5.1单方成本(链接至调整表）'!Z64</f>
        <v>0</v>
      </c>
      <c r="AA36" s="344">
        <f t="shared" si="7"/>
        <v>0</v>
      </c>
      <c r="AB36" s="350">
        <f>'2.5.1单方成本(链接至调整表）'!AB64</f>
        <v>0</v>
      </c>
      <c r="AC36" s="351">
        <f>'2.5.1单方成本(链接至调整表）'!AC64</f>
        <v>0</v>
      </c>
      <c r="AD36" s="345">
        <f t="shared" si="9"/>
        <v>0</v>
      </c>
      <c r="AE36" s="346"/>
    </row>
    <row r="37" spans="1:31" s="331" customFormat="1" ht="31.5" customHeight="1">
      <c r="A37" s="975" t="str">
        <f>目录及填表说明!$D$3</f>
        <v>请填XX地区</v>
      </c>
      <c r="B37" s="975" t="str">
        <f>目录及填表说明!$D$4</f>
        <v>请填XX项目</v>
      </c>
      <c r="C37" s="987" t="s">
        <v>884</v>
      </c>
      <c r="D37" s="962"/>
      <c r="E37" s="976">
        <f>SUM(E38:E44)</f>
        <v>0</v>
      </c>
      <c r="F37" s="976">
        <f>SUM(F38:F44)</f>
        <v>0</v>
      </c>
      <c r="G37" s="976">
        <f>SUM(G38:G44)</f>
        <v>0</v>
      </c>
      <c r="H37" s="976">
        <f>SUM(H38:H44)</f>
        <v>0</v>
      </c>
      <c r="I37" s="976">
        <f t="shared" ref="I37:V37" si="63">SUM(I38:I44)</f>
        <v>0</v>
      </c>
      <c r="J37" s="976">
        <f t="shared" si="63"/>
        <v>0</v>
      </c>
      <c r="K37" s="976">
        <f t="shared" si="63"/>
        <v>0</v>
      </c>
      <c r="L37" s="976">
        <f t="shared" si="63"/>
        <v>0</v>
      </c>
      <c r="M37" s="976">
        <f t="shared" si="63"/>
        <v>0</v>
      </c>
      <c r="N37" s="976">
        <f t="shared" ref="N37:N56" si="64">SUM(H37:M37)</f>
        <v>0</v>
      </c>
      <c r="O37" s="983">
        <f t="shared" si="2"/>
        <v>0</v>
      </c>
      <c r="P37" s="976">
        <f t="shared" si="63"/>
        <v>0</v>
      </c>
      <c r="Q37" s="976">
        <f t="shared" si="63"/>
        <v>0</v>
      </c>
      <c r="R37" s="976">
        <f t="shared" si="63"/>
        <v>0</v>
      </c>
      <c r="S37" s="976">
        <f t="shared" si="63"/>
        <v>0</v>
      </c>
      <c r="T37" s="976">
        <f t="shared" si="63"/>
        <v>0</v>
      </c>
      <c r="U37" s="976">
        <f t="shared" si="63"/>
        <v>0</v>
      </c>
      <c r="V37" s="976">
        <f t="shared" si="63"/>
        <v>0</v>
      </c>
      <c r="W37" s="976">
        <f t="shared" ref="W37:W56" si="65">SUM(Q37:V37)</f>
        <v>0</v>
      </c>
      <c r="X37" s="983">
        <f t="shared" si="4"/>
        <v>0</v>
      </c>
      <c r="Y37" s="976">
        <f t="shared" ref="Y37" si="66">G37+P37</f>
        <v>0</v>
      </c>
      <c r="Z37" s="976">
        <f t="shared" ref="Z37" si="67">N37+W37</f>
        <v>0</v>
      </c>
      <c r="AA37" s="983">
        <f t="shared" si="7"/>
        <v>0</v>
      </c>
      <c r="AB37" s="976">
        <f t="shared" ref="AB37" si="68">SUM(AB38:AB44)</f>
        <v>0</v>
      </c>
      <c r="AC37" s="976">
        <f t="shared" ref="AC37:AC45" si="69">E37+F37+N37+W37</f>
        <v>0</v>
      </c>
      <c r="AD37" s="984">
        <f t="shared" si="9"/>
        <v>0</v>
      </c>
      <c r="AE37" s="985">
        <f>Z37-'2.5.1单方成本(链接至调整表）'!Z95</f>
        <v>0</v>
      </c>
    </row>
    <row r="38" spans="1:31" ht="15" customHeight="1" outlineLevel="1">
      <c r="A38" s="775" t="str">
        <f>目录及填表说明!$D$3</f>
        <v>请填XX地区</v>
      </c>
      <c r="B38" s="775" t="str">
        <f>目录及填表说明!$D$4</f>
        <v>请填XX项目</v>
      </c>
      <c r="C38" s="963" t="s">
        <v>28</v>
      </c>
      <c r="D38" s="1185" t="s">
        <v>50</v>
      </c>
      <c r="E38" s="357">
        <f>E14*E30/10000</f>
        <v>0</v>
      </c>
      <c r="F38" s="357">
        <f>F14*F30/10000</f>
        <v>0</v>
      </c>
      <c r="G38" s="357">
        <f t="shared" ref="F38:M44" si="70">G14*G30/10000</f>
        <v>0</v>
      </c>
      <c r="H38" s="357">
        <f t="shared" si="70"/>
        <v>0</v>
      </c>
      <c r="I38" s="357">
        <f t="shared" si="70"/>
        <v>0</v>
      </c>
      <c r="J38" s="357">
        <f t="shared" si="70"/>
        <v>0</v>
      </c>
      <c r="K38" s="357">
        <f t="shared" si="70"/>
        <v>0</v>
      </c>
      <c r="L38" s="357">
        <f t="shared" si="70"/>
        <v>0</v>
      </c>
      <c r="M38" s="357">
        <f t="shared" si="70"/>
        <v>0</v>
      </c>
      <c r="N38" s="357">
        <f t="shared" si="64"/>
        <v>0</v>
      </c>
      <c r="O38" s="344">
        <f t="shared" si="2"/>
        <v>0</v>
      </c>
      <c r="P38" s="358">
        <f t="shared" ref="P38:V44" si="71">P14*P30/10000</f>
        <v>0</v>
      </c>
      <c r="Q38" s="358">
        <f t="shared" si="71"/>
        <v>0</v>
      </c>
      <c r="R38" s="358">
        <f t="shared" si="71"/>
        <v>0</v>
      </c>
      <c r="S38" s="358">
        <f t="shared" si="71"/>
        <v>0</v>
      </c>
      <c r="T38" s="358">
        <f t="shared" si="71"/>
        <v>0</v>
      </c>
      <c r="U38" s="358">
        <f t="shared" si="71"/>
        <v>0</v>
      </c>
      <c r="V38" s="358">
        <f t="shared" si="71"/>
        <v>0</v>
      </c>
      <c r="W38" s="358">
        <f t="shared" si="65"/>
        <v>0</v>
      </c>
      <c r="X38" s="344">
        <f t="shared" si="4"/>
        <v>0</v>
      </c>
      <c r="Y38" s="358">
        <f t="shared" ref="Y38:Y52" si="72">G38+P38</f>
        <v>0</v>
      </c>
      <c r="Z38" s="358">
        <f t="shared" ref="Z38:Z52" si="73">N38+W38</f>
        <v>0</v>
      </c>
      <c r="AA38" s="344">
        <f t="shared" si="7"/>
        <v>0</v>
      </c>
      <c r="AB38" s="358">
        <f t="shared" ref="AB38" si="74">AB14*AB30/10000</f>
        <v>0</v>
      </c>
      <c r="AC38" s="358">
        <f t="shared" si="69"/>
        <v>0</v>
      </c>
      <c r="AD38" s="345">
        <f t="shared" si="9"/>
        <v>0</v>
      </c>
      <c r="AE38" s="346"/>
    </row>
    <row r="39" spans="1:31" ht="15" customHeight="1" outlineLevel="1">
      <c r="A39" s="775" t="str">
        <f>目录及填表说明!$D$3</f>
        <v>请填XX地区</v>
      </c>
      <c r="B39" s="775" t="str">
        <f>目录及填表说明!$D$4</f>
        <v>请填XX项目</v>
      </c>
      <c r="C39" s="964" t="s">
        <v>29</v>
      </c>
      <c r="D39" s="1186"/>
      <c r="E39" s="357">
        <f t="shared" ref="E39" si="75">E15*E31/10000</f>
        <v>0</v>
      </c>
      <c r="F39" s="357">
        <f t="shared" si="70"/>
        <v>0</v>
      </c>
      <c r="G39" s="357">
        <f t="shared" si="70"/>
        <v>0</v>
      </c>
      <c r="H39" s="357">
        <f t="shared" si="70"/>
        <v>0</v>
      </c>
      <c r="I39" s="357">
        <f t="shared" si="70"/>
        <v>0</v>
      </c>
      <c r="J39" s="357">
        <f t="shared" si="70"/>
        <v>0</v>
      </c>
      <c r="K39" s="357">
        <f t="shared" si="70"/>
        <v>0</v>
      </c>
      <c r="L39" s="357">
        <f t="shared" si="70"/>
        <v>0</v>
      </c>
      <c r="M39" s="357">
        <f t="shared" si="70"/>
        <v>0</v>
      </c>
      <c r="N39" s="357">
        <f t="shared" si="64"/>
        <v>0</v>
      </c>
      <c r="O39" s="344">
        <f t="shared" si="2"/>
        <v>0</v>
      </c>
      <c r="P39" s="358">
        <f t="shared" si="71"/>
        <v>0</v>
      </c>
      <c r="Q39" s="358">
        <f t="shared" si="71"/>
        <v>0</v>
      </c>
      <c r="R39" s="358">
        <f t="shared" si="71"/>
        <v>0</v>
      </c>
      <c r="S39" s="358">
        <f t="shared" si="71"/>
        <v>0</v>
      </c>
      <c r="T39" s="358">
        <f t="shared" si="71"/>
        <v>0</v>
      </c>
      <c r="U39" s="358">
        <f t="shared" si="71"/>
        <v>0</v>
      </c>
      <c r="V39" s="358">
        <f t="shared" si="71"/>
        <v>0</v>
      </c>
      <c r="W39" s="358">
        <f t="shared" si="65"/>
        <v>0</v>
      </c>
      <c r="X39" s="344">
        <f t="shared" si="4"/>
        <v>0</v>
      </c>
      <c r="Y39" s="358">
        <f t="shared" si="72"/>
        <v>0</v>
      </c>
      <c r="Z39" s="358">
        <f t="shared" si="73"/>
        <v>0</v>
      </c>
      <c r="AA39" s="344">
        <f t="shared" si="7"/>
        <v>0</v>
      </c>
      <c r="AB39" s="358">
        <f t="shared" ref="AB39" si="76">AB15*AB31/10000</f>
        <v>0</v>
      </c>
      <c r="AC39" s="358">
        <f t="shared" si="69"/>
        <v>0</v>
      </c>
      <c r="AD39" s="345">
        <f t="shared" si="9"/>
        <v>0</v>
      </c>
      <c r="AE39" s="346"/>
    </row>
    <row r="40" spans="1:31" ht="15" customHeight="1" outlineLevel="1">
      <c r="A40" s="775" t="str">
        <f>目录及填表说明!$D$3</f>
        <v>请填XX地区</v>
      </c>
      <c r="B40" s="775" t="str">
        <f>目录及填表说明!$D$4</f>
        <v>请填XX项目</v>
      </c>
      <c r="C40" s="965" t="s">
        <v>30</v>
      </c>
      <c r="D40" s="1186"/>
      <c r="E40" s="357">
        <f t="shared" ref="E40" si="77">E16*E32/10000</f>
        <v>0</v>
      </c>
      <c r="F40" s="357">
        <f t="shared" si="70"/>
        <v>0</v>
      </c>
      <c r="G40" s="357">
        <f t="shared" si="70"/>
        <v>0</v>
      </c>
      <c r="H40" s="357">
        <f t="shared" si="70"/>
        <v>0</v>
      </c>
      <c r="I40" s="357">
        <f t="shared" si="70"/>
        <v>0</v>
      </c>
      <c r="J40" s="357">
        <f t="shared" si="70"/>
        <v>0</v>
      </c>
      <c r="K40" s="357">
        <f t="shared" si="70"/>
        <v>0</v>
      </c>
      <c r="L40" s="357">
        <f t="shared" si="70"/>
        <v>0</v>
      </c>
      <c r="M40" s="357">
        <f t="shared" si="70"/>
        <v>0</v>
      </c>
      <c r="N40" s="357">
        <f t="shared" si="64"/>
        <v>0</v>
      </c>
      <c r="O40" s="344">
        <f t="shared" si="2"/>
        <v>0</v>
      </c>
      <c r="P40" s="358">
        <f t="shared" si="71"/>
        <v>0</v>
      </c>
      <c r="Q40" s="358">
        <f t="shared" si="71"/>
        <v>0</v>
      </c>
      <c r="R40" s="358">
        <f t="shared" si="71"/>
        <v>0</v>
      </c>
      <c r="S40" s="358">
        <f t="shared" si="71"/>
        <v>0</v>
      </c>
      <c r="T40" s="358">
        <f t="shared" si="71"/>
        <v>0</v>
      </c>
      <c r="U40" s="358">
        <f t="shared" si="71"/>
        <v>0</v>
      </c>
      <c r="V40" s="358">
        <f t="shared" si="71"/>
        <v>0</v>
      </c>
      <c r="W40" s="358">
        <f t="shared" si="65"/>
        <v>0</v>
      </c>
      <c r="X40" s="344">
        <f t="shared" si="4"/>
        <v>0</v>
      </c>
      <c r="Y40" s="358">
        <f t="shared" si="72"/>
        <v>0</v>
      </c>
      <c r="Z40" s="358">
        <f t="shared" si="73"/>
        <v>0</v>
      </c>
      <c r="AA40" s="344">
        <f t="shared" si="7"/>
        <v>0</v>
      </c>
      <c r="AB40" s="358">
        <f t="shared" ref="AB40" si="78">AB16*AB32/10000</f>
        <v>0</v>
      </c>
      <c r="AC40" s="358">
        <f t="shared" si="69"/>
        <v>0</v>
      </c>
      <c r="AD40" s="345">
        <f t="shared" si="9"/>
        <v>0</v>
      </c>
      <c r="AE40" s="346"/>
    </row>
    <row r="41" spans="1:31" ht="15" customHeight="1" outlineLevel="1">
      <c r="A41" s="775" t="str">
        <f>目录及填表说明!$D$3</f>
        <v>请填XX地区</v>
      </c>
      <c r="B41" s="775" t="str">
        <f>目录及填表说明!$D$4</f>
        <v>请填XX项目</v>
      </c>
      <c r="C41" s="965" t="s">
        <v>31</v>
      </c>
      <c r="D41" s="1186"/>
      <c r="E41" s="357">
        <f t="shared" ref="E41" si="79">E17*E33/10000</f>
        <v>0</v>
      </c>
      <c r="F41" s="357">
        <f t="shared" si="70"/>
        <v>0</v>
      </c>
      <c r="G41" s="357">
        <f t="shared" si="70"/>
        <v>0</v>
      </c>
      <c r="H41" s="357">
        <f t="shared" si="70"/>
        <v>0</v>
      </c>
      <c r="I41" s="357">
        <f t="shared" si="70"/>
        <v>0</v>
      </c>
      <c r="J41" s="357">
        <f t="shared" si="70"/>
        <v>0</v>
      </c>
      <c r="K41" s="357">
        <f t="shared" si="70"/>
        <v>0</v>
      </c>
      <c r="L41" s="357">
        <f t="shared" si="70"/>
        <v>0</v>
      </c>
      <c r="M41" s="357">
        <f t="shared" si="70"/>
        <v>0</v>
      </c>
      <c r="N41" s="357">
        <f t="shared" si="64"/>
        <v>0</v>
      </c>
      <c r="O41" s="344">
        <f t="shared" si="2"/>
        <v>0</v>
      </c>
      <c r="P41" s="358">
        <f t="shared" si="71"/>
        <v>0</v>
      </c>
      <c r="Q41" s="358">
        <f t="shared" si="71"/>
        <v>0</v>
      </c>
      <c r="R41" s="358">
        <f t="shared" si="71"/>
        <v>0</v>
      </c>
      <c r="S41" s="358">
        <f t="shared" si="71"/>
        <v>0</v>
      </c>
      <c r="T41" s="358">
        <f t="shared" si="71"/>
        <v>0</v>
      </c>
      <c r="U41" s="358">
        <f t="shared" si="71"/>
        <v>0</v>
      </c>
      <c r="V41" s="358">
        <f t="shared" si="71"/>
        <v>0</v>
      </c>
      <c r="W41" s="358">
        <f t="shared" si="65"/>
        <v>0</v>
      </c>
      <c r="X41" s="344">
        <f t="shared" si="4"/>
        <v>0</v>
      </c>
      <c r="Y41" s="358">
        <f t="shared" si="72"/>
        <v>0</v>
      </c>
      <c r="Z41" s="358">
        <f t="shared" si="73"/>
        <v>0</v>
      </c>
      <c r="AA41" s="344">
        <f t="shared" si="7"/>
        <v>0</v>
      </c>
      <c r="AB41" s="358">
        <f t="shared" ref="AB41" si="80">AB17*AB33/10000</f>
        <v>0</v>
      </c>
      <c r="AC41" s="358">
        <f t="shared" si="69"/>
        <v>0</v>
      </c>
      <c r="AD41" s="345">
        <f t="shared" si="9"/>
        <v>0</v>
      </c>
      <c r="AE41" s="346"/>
    </row>
    <row r="42" spans="1:31" ht="15" customHeight="1" outlineLevel="1">
      <c r="A42" s="775" t="str">
        <f>目录及填表说明!$D$3</f>
        <v>请填XX地区</v>
      </c>
      <c r="B42" s="775" t="str">
        <f>目录及填表说明!$D$4</f>
        <v>请填XX项目</v>
      </c>
      <c r="C42" s="965" t="s">
        <v>32</v>
      </c>
      <c r="D42" s="1186"/>
      <c r="E42" s="357">
        <f t="shared" ref="E42" si="81">E18*E34/10000</f>
        <v>0</v>
      </c>
      <c r="F42" s="357">
        <f t="shared" si="70"/>
        <v>0</v>
      </c>
      <c r="G42" s="357">
        <f t="shared" si="70"/>
        <v>0</v>
      </c>
      <c r="H42" s="357">
        <f t="shared" si="70"/>
        <v>0</v>
      </c>
      <c r="I42" s="357">
        <f t="shared" si="70"/>
        <v>0</v>
      </c>
      <c r="J42" s="357">
        <f t="shared" si="70"/>
        <v>0</v>
      </c>
      <c r="K42" s="357">
        <f t="shared" si="70"/>
        <v>0</v>
      </c>
      <c r="L42" s="357">
        <f t="shared" si="70"/>
        <v>0</v>
      </c>
      <c r="M42" s="357">
        <f t="shared" si="70"/>
        <v>0</v>
      </c>
      <c r="N42" s="357">
        <f t="shared" si="64"/>
        <v>0</v>
      </c>
      <c r="O42" s="344">
        <f t="shared" si="2"/>
        <v>0</v>
      </c>
      <c r="P42" s="358">
        <f t="shared" si="71"/>
        <v>0</v>
      </c>
      <c r="Q42" s="358">
        <f t="shared" si="71"/>
        <v>0</v>
      </c>
      <c r="R42" s="358">
        <f t="shared" si="71"/>
        <v>0</v>
      </c>
      <c r="S42" s="358">
        <f t="shared" si="71"/>
        <v>0</v>
      </c>
      <c r="T42" s="358">
        <f t="shared" si="71"/>
        <v>0</v>
      </c>
      <c r="U42" s="358">
        <f t="shared" si="71"/>
        <v>0</v>
      </c>
      <c r="V42" s="358">
        <f t="shared" si="71"/>
        <v>0</v>
      </c>
      <c r="W42" s="358">
        <f t="shared" si="65"/>
        <v>0</v>
      </c>
      <c r="X42" s="344">
        <f t="shared" si="4"/>
        <v>0</v>
      </c>
      <c r="Y42" s="358">
        <f t="shared" si="72"/>
        <v>0</v>
      </c>
      <c r="Z42" s="358">
        <f t="shared" si="73"/>
        <v>0</v>
      </c>
      <c r="AA42" s="344">
        <f t="shared" si="7"/>
        <v>0</v>
      </c>
      <c r="AB42" s="358">
        <f t="shared" ref="AB42" si="82">AB18*AB34/10000</f>
        <v>0</v>
      </c>
      <c r="AC42" s="358">
        <f t="shared" si="69"/>
        <v>0</v>
      </c>
      <c r="AD42" s="345">
        <f t="shared" si="9"/>
        <v>0</v>
      </c>
      <c r="AE42" s="346"/>
    </row>
    <row r="43" spans="1:31" s="360" customFormat="1" ht="15" customHeight="1" outlineLevel="1">
      <c r="A43" s="775" t="str">
        <f>目录及填表说明!$D$3</f>
        <v>请填XX地区</v>
      </c>
      <c r="B43" s="775" t="str">
        <f>目录及填表说明!$D$4</f>
        <v>请填XX项目</v>
      </c>
      <c r="C43" s="965" t="s">
        <v>35</v>
      </c>
      <c r="D43" s="1186"/>
      <c r="E43" s="358">
        <f>E19*E35/10000</f>
        <v>0</v>
      </c>
      <c r="F43" s="358">
        <f>F19*F35/10000</f>
        <v>0</v>
      </c>
      <c r="G43" s="358">
        <f t="shared" si="70"/>
        <v>0</v>
      </c>
      <c r="H43" s="358">
        <f t="shared" si="70"/>
        <v>0</v>
      </c>
      <c r="I43" s="358">
        <f t="shared" si="70"/>
        <v>0</v>
      </c>
      <c r="J43" s="358">
        <f t="shared" si="70"/>
        <v>0</v>
      </c>
      <c r="K43" s="358">
        <f t="shared" si="70"/>
        <v>0</v>
      </c>
      <c r="L43" s="358">
        <f t="shared" si="70"/>
        <v>0</v>
      </c>
      <c r="M43" s="358">
        <f t="shared" si="70"/>
        <v>0</v>
      </c>
      <c r="N43" s="358">
        <f t="shared" si="64"/>
        <v>0</v>
      </c>
      <c r="O43" s="344">
        <f t="shared" si="2"/>
        <v>0</v>
      </c>
      <c r="P43" s="358">
        <f t="shared" si="71"/>
        <v>0</v>
      </c>
      <c r="Q43" s="358">
        <f t="shared" si="71"/>
        <v>0</v>
      </c>
      <c r="R43" s="358">
        <f t="shared" si="71"/>
        <v>0</v>
      </c>
      <c r="S43" s="358">
        <f t="shared" si="71"/>
        <v>0</v>
      </c>
      <c r="T43" s="358">
        <f t="shared" si="71"/>
        <v>0</v>
      </c>
      <c r="U43" s="358">
        <f t="shared" si="71"/>
        <v>0</v>
      </c>
      <c r="V43" s="358">
        <f t="shared" si="71"/>
        <v>0</v>
      </c>
      <c r="W43" s="358">
        <f t="shared" si="65"/>
        <v>0</v>
      </c>
      <c r="X43" s="344">
        <f t="shared" si="4"/>
        <v>0</v>
      </c>
      <c r="Y43" s="358">
        <f t="shared" si="72"/>
        <v>0</v>
      </c>
      <c r="Z43" s="358">
        <f t="shared" si="73"/>
        <v>0</v>
      </c>
      <c r="AA43" s="344">
        <f t="shared" si="7"/>
        <v>0</v>
      </c>
      <c r="AB43" s="358">
        <f t="shared" ref="AB43" si="83">AB19*AB35/10000</f>
        <v>0</v>
      </c>
      <c r="AC43" s="358">
        <f t="shared" si="69"/>
        <v>0</v>
      </c>
      <c r="AD43" s="345">
        <f t="shared" si="9"/>
        <v>0</v>
      </c>
      <c r="AE43" s="359"/>
    </row>
    <row r="44" spans="1:31" s="360" customFormat="1" ht="15" customHeight="1" outlineLevel="1">
      <c r="A44" s="775" t="str">
        <f>目录及填表说明!$D$3</f>
        <v>请填XX地区</v>
      </c>
      <c r="B44" s="775" t="str">
        <f>目录及填表说明!$D$4</f>
        <v>请填XX项目</v>
      </c>
      <c r="C44" s="965" t="s">
        <v>34</v>
      </c>
      <c r="D44" s="1187"/>
      <c r="E44" s="358">
        <f t="shared" ref="E44" si="84">E20*E36/10000</f>
        <v>0</v>
      </c>
      <c r="F44" s="358">
        <f t="shared" si="70"/>
        <v>0</v>
      </c>
      <c r="G44" s="358">
        <f>G20*G36/10000</f>
        <v>0</v>
      </c>
      <c r="H44" s="358">
        <f t="shared" si="70"/>
        <v>0</v>
      </c>
      <c r="I44" s="358">
        <f t="shared" si="70"/>
        <v>0</v>
      </c>
      <c r="J44" s="358">
        <f t="shared" si="70"/>
        <v>0</v>
      </c>
      <c r="K44" s="358">
        <f t="shared" si="70"/>
        <v>0</v>
      </c>
      <c r="L44" s="358">
        <f t="shared" si="70"/>
        <v>0</v>
      </c>
      <c r="M44" s="358">
        <f t="shared" si="70"/>
        <v>0</v>
      </c>
      <c r="N44" s="358">
        <f t="shared" si="64"/>
        <v>0</v>
      </c>
      <c r="O44" s="344">
        <f t="shared" si="2"/>
        <v>0</v>
      </c>
      <c r="P44" s="358">
        <f t="shared" si="71"/>
        <v>0</v>
      </c>
      <c r="Q44" s="358">
        <f t="shared" si="71"/>
        <v>0</v>
      </c>
      <c r="R44" s="358">
        <f t="shared" si="71"/>
        <v>0</v>
      </c>
      <c r="S44" s="358">
        <f t="shared" si="71"/>
        <v>0</v>
      </c>
      <c r="T44" s="358">
        <f t="shared" si="71"/>
        <v>0</v>
      </c>
      <c r="U44" s="358">
        <f t="shared" si="71"/>
        <v>0</v>
      </c>
      <c r="V44" s="358">
        <f t="shared" si="71"/>
        <v>0</v>
      </c>
      <c r="W44" s="358">
        <f t="shared" si="65"/>
        <v>0</v>
      </c>
      <c r="X44" s="344">
        <f t="shared" si="4"/>
        <v>0</v>
      </c>
      <c r="Y44" s="358">
        <f t="shared" si="72"/>
        <v>0</v>
      </c>
      <c r="Z44" s="358">
        <f t="shared" si="73"/>
        <v>0</v>
      </c>
      <c r="AA44" s="344">
        <f t="shared" si="7"/>
        <v>0</v>
      </c>
      <c r="AB44" s="358">
        <f t="shared" ref="AB44" si="85">AB20*AB36/10000</f>
        <v>0</v>
      </c>
      <c r="AC44" s="358">
        <f t="shared" si="69"/>
        <v>0</v>
      </c>
      <c r="AD44" s="345">
        <f t="shared" si="9"/>
        <v>0</v>
      </c>
      <c r="AE44" s="359"/>
    </row>
    <row r="45" spans="1:31" s="363" customFormat="1" ht="34.5" customHeight="1" outlineLevel="1">
      <c r="A45" s="975" t="str">
        <f>目录及填表说明!$D$3</f>
        <v>请填XX地区</v>
      </c>
      <c r="B45" s="975" t="str">
        <f>目录及填表说明!$D$4</f>
        <v>请填XX项目</v>
      </c>
      <c r="C45" s="966" t="s">
        <v>885</v>
      </c>
      <c r="D45" s="991"/>
      <c r="E45" s="444">
        <f>(SUMPRODUCT('2.5.1单方成本(链接至调整表）'!E7:E10,'2.5.1单方成本(链接至调整表）'!E67:E70)+SUMPRODUCT('2.5.1单方成本(链接至调整表）'!E12:E15,'2.5.1单方成本(链接至调整表）'!E72:E75)+SUMPRODUCT('2.5.1单方成本(链接至调整表）'!E17:E20,'2.5.1单方成本(链接至调整表）'!E77:E80)+SUMPRODUCT('2.5.1单方成本(链接至调整表）'!E22:E25,'2.5.1单方成本(链接至调整表）'!E82:E85)+SUMPRODUCT('2.5.1单方成本(链接至调整表）'!E27:E30,'2.5.1单方成本(链接至调整表）'!E87:E90)+SUMPRODUCT('2.5.1单方成本(链接至调整表）'!E32:E33,'2.5.1单方成本(链接至调整表）'!E92:E93)+'2.5.1单方成本(链接至调整表）'!E34*'2.5.1单方成本(链接至调整表）'!E94)/10000</f>
        <v>0</v>
      </c>
      <c r="F45" s="444">
        <f>(SUMPRODUCT('2.5.1单方成本(链接至调整表）'!F7:F10,'2.5.1单方成本(链接至调整表）'!F67:F70)+SUMPRODUCT('2.5.1单方成本(链接至调整表）'!F12:F15,'2.5.1单方成本(链接至调整表）'!F72:F75)+SUMPRODUCT('2.5.1单方成本(链接至调整表）'!F17:F20,'2.5.1单方成本(链接至调整表）'!F77:F80)+SUMPRODUCT('2.5.1单方成本(链接至调整表）'!F22:F25,'2.5.1单方成本(链接至调整表）'!F82:F85)+SUMPRODUCT('2.5.1单方成本(链接至调整表）'!F27:F30,'2.5.1单方成本(链接至调整表）'!F87:F90)+SUMPRODUCT('2.5.1单方成本(链接至调整表）'!F32:F33,'2.5.1单方成本(链接至调整表）'!F92:F93)+'2.5.1单方成本(链接至调整表）'!F34*'2.5.1单方成本(链接至调整表）'!F94)/10000</f>
        <v>0</v>
      </c>
      <c r="G45" s="444">
        <f>(SUMPRODUCT('2.5.1单方成本(链接至调整表）'!G7:G10,'2.5.1单方成本(链接至调整表）'!G67:G70)+SUMPRODUCT('2.5.1单方成本(链接至调整表）'!G12:G15,'2.5.1单方成本(链接至调整表）'!G72:G75)+SUMPRODUCT('2.5.1单方成本(链接至调整表）'!G17:G20,'2.5.1单方成本(链接至调整表）'!G77:G80)+SUMPRODUCT('2.5.1单方成本(链接至调整表）'!G22:G25,'2.5.1单方成本(链接至调整表）'!G82:G85)+SUMPRODUCT('2.5.1单方成本(链接至调整表）'!G27:G30,'2.5.1单方成本(链接至调整表）'!G87:G90)+SUMPRODUCT('2.5.1单方成本(链接至调整表）'!G32:G33,'2.5.1单方成本(链接至调整表）'!G92:G93)+'2.5.1单方成本(链接至调整表）'!G34*'2.5.1单方成本(链接至调整表）'!G94)/10000</f>
        <v>0</v>
      </c>
      <c r="H45" s="444">
        <f>(SUMPRODUCT('2.5.1单方成本(链接至调整表）'!H7:H10,'2.5.1单方成本(链接至调整表）'!H67:H70)+SUMPRODUCT('2.5.1单方成本(链接至调整表）'!H12:H15,'2.5.1单方成本(链接至调整表）'!H72:H75)+SUMPRODUCT('2.5.1单方成本(链接至调整表）'!H17:H20,'2.5.1单方成本(链接至调整表）'!H77:H80)+SUMPRODUCT('2.5.1单方成本(链接至调整表）'!H22:H25,'2.5.1单方成本(链接至调整表）'!H82:H85)+SUMPRODUCT('2.5.1单方成本(链接至调整表）'!H27:H30,'2.5.1单方成本(链接至调整表）'!H87:H90)+SUMPRODUCT('2.5.1单方成本(链接至调整表）'!H32:H33,'2.5.1单方成本(链接至调整表）'!H92:H93)+'2.5.1单方成本(链接至调整表）'!H34*'2.5.1单方成本(链接至调整表）'!H94)/10000</f>
        <v>0</v>
      </c>
      <c r="I45" s="444">
        <f>(SUMPRODUCT('2.5.1单方成本(链接至调整表）'!I7:I10,'2.5.1单方成本(链接至调整表）'!I67:I70)+SUMPRODUCT('2.5.1单方成本(链接至调整表）'!I12:I15,'2.5.1单方成本(链接至调整表）'!I72:I75)+SUMPRODUCT('2.5.1单方成本(链接至调整表）'!I17:I20,'2.5.1单方成本(链接至调整表）'!I77:I80)+SUMPRODUCT('2.5.1单方成本(链接至调整表）'!I22:I25,'2.5.1单方成本(链接至调整表）'!I82:I85)+SUMPRODUCT('2.5.1单方成本(链接至调整表）'!I27:I30,'2.5.1单方成本(链接至调整表）'!I87:I90)+SUMPRODUCT('2.5.1单方成本(链接至调整表）'!I32:I33,'2.5.1单方成本(链接至调整表）'!I92:I93)+'2.5.1单方成本(链接至调整表）'!I34*'2.5.1单方成本(链接至调整表）'!I94)/10000</f>
        <v>0</v>
      </c>
      <c r="J45" s="444">
        <f>(SUMPRODUCT('2.5.1单方成本(链接至调整表）'!J7:J10,'2.5.1单方成本(链接至调整表）'!J67:J70)+SUMPRODUCT('2.5.1单方成本(链接至调整表）'!J12:J15,'2.5.1单方成本(链接至调整表）'!J72:J75)+SUMPRODUCT('2.5.1单方成本(链接至调整表）'!J17:J20,'2.5.1单方成本(链接至调整表）'!J77:J80)+SUMPRODUCT('2.5.1单方成本(链接至调整表）'!J22:J25,'2.5.1单方成本(链接至调整表）'!J82:J85)+SUMPRODUCT('2.5.1单方成本(链接至调整表）'!J27:J30,'2.5.1单方成本(链接至调整表）'!J87:J90)+SUMPRODUCT('2.5.1单方成本(链接至调整表）'!J32:J33,'2.5.1单方成本(链接至调整表）'!J92:J93)+'2.5.1单方成本(链接至调整表）'!J34*'2.5.1单方成本(链接至调整表）'!J94)/10000</f>
        <v>0</v>
      </c>
      <c r="K45" s="444">
        <f>(SUMPRODUCT('2.5.1单方成本(链接至调整表）'!K7:K10,'2.5.1单方成本(链接至调整表）'!K67:K70)+SUMPRODUCT('2.5.1单方成本(链接至调整表）'!K12:K15,'2.5.1单方成本(链接至调整表）'!K72:K75)+SUMPRODUCT('2.5.1单方成本(链接至调整表）'!K17:K20,'2.5.1单方成本(链接至调整表）'!K77:K80)+SUMPRODUCT('2.5.1单方成本(链接至调整表）'!K22:K25,'2.5.1单方成本(链接至调整表）'!K82:K85)+SUMPRODUCT('2.5.1单方成本(链接至调整表）'!K27:K30,'2.5.1单方成本(链接至调整表）'!K87:K90)+SUMPRODUCT('2.5.1单方成本(链接至调整表）'!K32:K33,'2.5.1单方成本(链接至调整表）'!K92:K93)+'2.5.1单方成本(链接至调整表）'!K34*'2.5.1单方成本(链接至调整表）'!K94)/10000</f>
        <v>0</v>
      </c>
      <c r="L45" s="444">
        <f>(SUMPRODUCT('2.5.1单方成本(链接至调整表）'!L7:L10,'2.5.1单方成本(链接至调整表）'!L67:L70)+SUMPRODUCT('2.5.1单方成本(链接至调整表）'!L12:L15,'2.5.1单方成本(链接至调整表）'!L72:L75)+SUMPRODUCT('2.5.1单方成本(链接至调整表）'!L17:L20,'2.5.1单方成本(链接至调整表）'!L77:L80)+SUMPRODUCT('2.5.1单方成本(链接至调整表）'!L22:L25,'2.5.1单方成本(链接至调整表）'!L82:L85)+SUMPRODUCT('2.5.1单方成本(链接至调整表）'!L27:L30,'2.5.1单方成本(链接至调整表）'!L87:L90)+SUMPRODUCT('2.5.1单方成本(链接至调整表）'!L32:L33,'2.5.1单方成本(链接至调整表）'!L92:L93)+'2.5.1单方成本(链接至调整表）'!L34*'2.5.1单方成本(链接至调整表）'!L94)/10000</f>
        <v>0</v>
      </c>
      <c r="M45" s="444">
        <f>(SUMPRODUCT('2.5.1单方成本(链接至调整表）'!M7:M10,'2.5.1单方成本(链接至调整表）'!M67:M70)+SUMPRODUCT('2.5.1单方成本(链接至调整表）'!M12:M15,'2.5.1单方成本(链接至调整表）'!M72:M75)+SUMPRODUCT('2.5.1单方成本(链接至调整表）'!M17:M20,'2.5.1单方成本(链接至调整表）'!M77:M80)+SUMPRODUCT('2.5.1单方成本(链接至调整表）'!M22:M25,'2.5.1单方成本(链接至调整表）'!M82:M85)+SUMPRODUCT('2.5.1单方成本(链接至调整表）'!M27:M30,'2.5.1单方成本(链接至调整表）'!M87:M90)+SUMPRODUCT('2.5.1单方成本(链接至调整表）'!M32:M33,'2.5.1单方成本(链接至调整表）'!M92:M93)+'2.5.1单方成本(链接至调整表）'!M34*'2.5.1单方成本(链接至调整表）'!M94)/10000</f>
        <v>0</v>
      </c>
      <c r="N45" s="444">
        <f t="shared" si="64"/>
        <v>0</v>
      </c>
      <c r="O45" s="983">
        <f t="shared" si="2"/>
        <v>0</v>
      </c>
      <c r="P45" s="300">
        <f>(SUMPRODUCT('2.5.1单方成本(链接至调整表）'!P7:P10,'2.5.1单方成本(链接至调整表）'!P67:P70)+SUMPRODUCT('2.5.1单方成本(链接至调整表）'!P12:P15,'2.5.1单方成本(链接至调整表）'!P72:P75)+SUMPRODUCT('2.5.1单方成本(链接至调整表）'!P17:P20,'2.5.1单方成本(链接至调整表）'!P77:P80)+SUMPRODUCT('2.5.1单方成本(链接至调整表）'!P22:P25,'2.5.1单方成本(链接至调整表）'!P82:P85)+SUMPRODUCT('2.5.1单方成本(链接至调整表）'!P27:P30,'2.5.1单方成本(链接至调整表）'!P87:P90)+SUMPRODUCT('2.5.1单方成本(链接至调整表）'!P32:P33,'2.5.1单方成本(链接至调整表）'!P92:P93)+'2.5.1单方成本(链接至调整表）'!P34*'2.5.1单方成本(链接至调整表）'!P94)/10000</f>
        <v>0</v>
      </c>
      <c r="Q45" s="444">
        <f>(SUMPRODUCT('2.5.1单方成本(链接至调整表）'!Q7:Q10,'2.5.1单方成本(链接至调整表）'!Q67:Q70)+SUMPRODUCT('2.5.1单方成本(链接至调整表）'!Q12:Q15,'2.5.1单方成本(链接至调整表）'!Q72:Q75)+SUMPRODUCT('2.5.1单方成本(链接至调整表）'!Q17:Q20,'2.5.1单方成本(链接至调整表）'!Q77:Q80)+SUMPRODUCT('2.5.1单方成本(链接至调整表）'!Q22:Q25,'2.5.1单方成本(链接至调整表）'!Q82:Q85)+SUMPRODUCT('2.5.1单方成本(链接至调整表）'!Q27:Q30,'2.5.1单方成本(链接至调整表）'!Q87:Q90)+SUMPRODUCT('2.5.1单方成本(链接至调整表）'!Q32:Q33,'2.5.1单方成本(链接至调整表）'!Q92:Q93)+'2.5.1单方成本(链接至调整表）'!Q34*'2.5.1单方成本(链接至调整表）'!Q94)/10000</f>
        <v>0</v>
      </c>
      <c r="R45" s="444">
        <f>(SUMPRODUCT('2.5.1单方成本(链接至调整表）'!R7:R10,'2.5.1单方成本(链接至调整表）'!R67:R70)+SUMPRODUCT('2.5.1单方成本(链接至调整表）'!R12:R15,'2.5.1单方成本(链接至调整表）'!R72:R75)+SUMPRODUCT('2.5.1单方成本(链接至调整表）'!R17:R20,'2.5.1单方成本(链接至调整表）'!R77:R80)+SUMPRODUCT('2.5.1单方成本(链接至调整表）'!R22:R25,'2.5.1单方成本(链接至调整表）'!R82:R85)+SUMPRODUCT('2.5.1单方成本(链接至调整表）'!R27:R30,'2.5.1单方成本(链接至调整表）'!R87:R90)+SUMPRODUCT('2.5.1单方成本(链接至调整表）'!R32:R33,'2.5.1单方成本(链接至调整表）'!R92:R93)+'2.5.1单方成本(链接至调整表）'!R34*'2.5.1单方成本(链接至调整表）'!R94)/10000</f>
        <v>0</v>
      </c>
      <c r="S45" s="444">
        <f>(SUMPRODUCT('2.5.1单方成本(链接至调整表）'!S7:S10,'2.5.1单方成本(链接至调整表）'!S67:S70)+SUMPRODUCT('2.5.1单方成本(链接至调整表）'!S12:S15,'2.5.1单方成本(链接至调整表）'!S72:S75)+SUMPRODUCT('2.5.1单方成本(链接至调整表）'!S17:S20,'2.5.1单方成本(链接至调整表）'!S77:S80)+SUMPRODUCT('2.5.1单方成本(链接至调整表）'!S22:S25,'2.5.1单方成本(链接至调整表）'!S82:S85)+SUMPRODUCT('2.5.1单方成本(链接至调整表）'!S27:S30,'2.5.1单方成本(链接至调整表）'!S87:S90)+SUMPRODUCT('2.5.1单方成本(链接至调整表）'!S32:S33,'2.5.1单方成本(链接至调整表）'!S92:S93)+'2.5.1单方成本(链接至调整表）'!S34*'2.5.1单方成本(链接至调整表）'!S94)/10000</f>
        <v>0</v>
      </c>
      <c r="T45" s="444">
        <f>(SUMPRODUCT('2.5.1单方成本(链接至调整表）'!T7:T10,'2.5.1单方成本(链接至调整表）'!T67:T70)+SUMPRODUCT('2.5.1单方成本(链接至调整表）'!T12:T15,'2.5.1单方成本(链接至调整表）'!T72:T75)+SUMPRODUCT('2.5.1单方成本(链接至调整表）'!T17:T20,'2.5.1单方成本(链接至调整表）'!T77:T80)+SUMPRODUCT('2.5.1单方成本(链接至调整表）'!T22:T25,'2.5.1单方成本(链接至调整表）'!T82:T85)+SUMPRODUCT('2.5.1单方成本(链接至调整表）'!T27:T30,'2.5.1单方成本(链接至调整表）'!T87:T90)+SUMPRODUCT('2.5.1单方成本(链接至调整表）'!T32:T33,'2.5.1单方成本(链接至调整表）'!T92:T93)+'2.5.1单方成本(链接至调整表）'!T34*'2.5.1单方成本(链接至调整表）'!T94)/10000</f>
        <v>0</v>
      </c>
      <c r="U45" s="444">
        <f>(SUMPRODUCT('2.5.1单方成本(链接至调整表）'!U7:U10,'2.5.1单方成本(链接至调整表）'!U67:U70)+SUMPRODUCT('2.5.1单方成本(链接至调整表）'!U12:U15,'2.5.1单方成本(链接至调整表）'!U72:U75)+SUMPRODUCT('2.5.1单方成本(链接至调整表）'!U17:U20,'2.5.1单方成本(链接至调整表）'!U77:U80)+SUMPRODUCT('2.5.1单方成本(链接至调整表）'!U22:U25,'2.5.1单方成本(链接至调整表）'!U82:U85)+SUMPRODUCT('2.5.1单方成本(链接至调整表）'!U27:U30,'2.5.1单方成本(链接至调整表）'!U87:U90)+SUMPRODUCT('2.5.1单方成本(链接至调整表）'!U32:U33,'2.5.1单方成本(链接至调整表）'!U92:U93)+'2.5.1单方成本(链接至调整表）'!U34*'2.5.1单方成本(链接至调整表）'!U94)/10000</f>
        <v>0</v>
      </c>
      <c r="V45" s="444">
        <f>(SUMPRODUCT('2.5.1单方成本(链接至调整表）'!V7:V10,'2.5.1单方成本(链接至调整表）'!V67:V70)+SUMPRODUCT('2.5.1单方成本(链接至调整表）'!V12:V15,'2.5.1单方成本(链接至调整表）'!V72:V75)+SUMPRODUCT('2.5.1单方成本(链接至调整表）'!V17:V20,'2.5.1单方成本(链接至调整表）'!V77:V80)+SUMPRODUCT('2.5.1单方成本(链接至调整表）'!V22:V25,'2.5.1单方成本(链接至调整表）'!V82:V85)+SUMPRODUCT('2.5.1单方成本(链接至调整表）'!V27:V30,'2.5.1单方成本(链接至调整表）'!V87:V90)+SUMPRODUCT('2.5.1单方成本(链接至调整表）'!V32:V33,'2.5.1单方成本(链接至调整表）'!V92:V93)+'2.5.1单方成本(链接至调整表）'!V34*'2.5.1单方成本(链接至调整表）'!V94)/10000</f>
        <v>0</v>
      </c>
      <c r="W45" s="361">
        <f t="shared" si="65"/>
        <v>0</v>
      </c>
      <c r="X45" s="983">
        <f t="shared" si="4"/>
        <v>0</v>
      </c>
      <c r="Y45" s="361">
        <f t="shared" si="72"/>
        <v>0</v>
      </c>
      <c r="Z45" s="361">
        <f t="shared" si="73"/>
        <v>0</v>
      </c>
      <c r="AA45" s="983">
        <f t="shared" si="7"/>
        <v>0</v>
      </c>
      <c r="AB45" s="361">
        <f>表1.3.1.1单方成本调整表!R33</f>
        <v>0</v>
      </c>
      <c r="AC45" s="361">
        <f t="shared" si="69"/>
        <v>0</v>
      </c>
      <c r="AD45" s="984">
        <f t="shared" si="9"/>
        <v>0</v>
      </c>
      <c r="AE45" s="362"/>
    </row>
    <row r="46" spans="1:31" s="360" customFormat="1" ht="33.75">
      <c r="A46" s="775" t="str">
        <f>目录及填表说明!$D$3</f>
        <v>请填XX地区</v>
      </c>
      <c r="B46" s="775" t="str">
        <f>目录及填表说明!$D$4</f>
        <v>请填XX项目</v>
      </c>
      <c r="C46" s="967" t="s">
        <v>36</v>
      </c>
      <c r="D46" s="996" t="s">
        <v>888</v>
      </c>
      <c r="E46" s="364">
        <f t="shared" ref="E46:F46" si="86">IFERROR(E5/($AB$5)*($AB$46),0)</f>
        <v>0</v>
      </c>
      <c r="F46" s="364">
        <f t="shared" si="86"/>
        <v>0</v>
      </c>
      <c r="G46" s="364">
        <f>IFERROR(G5/($AB$5)*($AB$46),0)</f>
        <v>0</v>
      </c>
      <c r="H46" s="364">
        <f t="shared" ref="H46:M46" si="87">IFERROR(H5/($AB$5)*($AB$46),0)</f>
        <v>0</v>
      </c>
      <c r="I46" s="364">
        <f t="shared" si="87"/>
        <v>0</v>
      </c>
      <c r="J46" s="364">
        <f t="shared" si="87"/>
        <v>0</v>
      </c>
      <c r="K46" s="364">
        <f t="shared" si="87"/>
        <v>0</v>
      </c>
      <c r="L46" s="364">
        <f t="shared" si="87"/>
        <v>0</v>
      </c>
      <c r="M46" s="364">
        <f t="shared" si="87"/>
        <v>0</v>
      </c>
      <c r="N46" s="358">
        <f t="shared" si="64"/>
        <v>0</v>
      </c>
      <c r="O46" s="344">
        <f t="shared" si="2"/>
        <v>0</v>
      </c>
      <c r="P46" s="364">
        <f>IFERROR(P5/($AB$5)*($AB$46),0)</f>
        <v>0</v>
      </c>
      <c r="Q46" s="364">
        <f t="shared" ref="Q46:V46" si="88">IFERROR(Q5/($AB$5)*($AB$46),0)</f>
        <v>0</v>
      </c>
      <c r="R46" s="364">
        <f t="shared" si="88"/>
        <v>0</v>
      </c>
      <c r="S46" s="364">
        <f t="shared" si="88"/>
        <v>0</v>
      </c>
      <c r="T46" s="364">
        <f t="shared" si="88"/>
        <v>0</v>
      </c>
      <c r="U46" s="364">
        <f t="shared" si="88"/>
        <v>0</v>
      </c>
      <c r="V46" s="364">
        <f t="shared" si="88"/>
        <v>0</v>
      </c>
      <c r="W46" s="364">
        <f t="shared" ref="W46" si="89">IFERROR(W5/($AB$5-$F$5)*($AB$46-$F$46),0)</f>
        <v>0</v>
      </c>
      <c r="X46" s="344">
        <f t="shared" si="4"/>
        <v>0</v>
      </c>
      <c r="Y46" s="364">
        <f t="shared" si="72"/>
        <v>0</v>
      </c>
      <c r="Z46" s="364">
        <f t="shared" si="73"/>
        <v>0</v>
      </c>
      <c r="AA46" s="344">
        <f t="shared" si="7"/>
        <v>0</v>
      </c>
      <c r="AB46" s="364">
        <f>'表2.7 成本控制表(出售)'!AN132-('表2.8 现金流量执行表(出售)'!AA8+'表2.8 现金流量执行表(出售)'!AA10-'表2.8 现金流量执行表(出售)'!AA15-'表2.8 现金流量执行表(出售)'!AA17)</f>
        <v>0</v>
      </c>
      <c r="AC46" s="364">
        <f>E46+F46+N46+W46</f>
        <v>0</v>
      </c>
      <c r="AD46" s="345">
        <f t="shared" si="9"/>
        <v>0</v>
      </c>
      <c r="AE46" s="359"/>
    </row>
    <row r="47" spans="1:31" s="360" customFormat="1" ht="33.75">
      <c r="A47" s="775" t="str">
        <f>目录及填表说明!$D$3</f>
        <v>请填XX地区</v>
      </c>
      <c r="B47" s="775" t="str">
        <f>目录及填表说明!$D$4</f>
        <v>请填XX项目</v>
      </c>
      <c r="C47" s="968" t="s">
        <v>37</v>
      </c>
      <c r="D47" s="1169" t="s">
        <v>47</v>
      </c>
      <c r="E47" s="365">
        <f>'表2.7 成本控制表(出售)'!E128+E48+'表2.7 成本控制表(出售)'!E131+E5*1%</f>
        <v>0</v>
      </c>
      <c r="F47" s="365">
        <f>'表2.7 成本控制表(出售)'!F128+F48+'表2.7 成本控制表(出售)'!F131+F5*1%</f>
        <v>0</v>
      </c>
      <c r="G47" s="365">
        <f>'表2.7 成本控制表(出售)'!H128+G48+'表2.7 成本控制表(出售)'!H131+G5*1%</f>
        <v>0</v>
      </c>
      <c r="H47" s="365">
        <f>'表2.7 成本控制表(出售)'!J128+H48+'表2.7 成本控制表(出售)'!J131+H5*1%</f>
        <v>0</v>
      </c>
      <c r="I47" s="365">
        <f>'表2.7 成本控制表(出售)'!K128+I48+'表2.7 成本控制表(出售)'!K131+I5*1%</f>
        <v>0</v>
      </c>
      <c r="J47" s="365">
        <f>'表2.7 成本控制表(出售)'!L128+J48+'表2.7 成本控制表(出售)'!L131+J5*1%</f>
        <v>0</v>
      </c>
      <c r="K47" s="365">
        <f>'表2.7 成本控制表(出售)'!M128+K48+'表2.7 成本控制表(出售)'!M131+K5*1%</f>
        <v>0</v>
      </c>
      <c r="L47" s="365">
        <f>'表2.7 成本控制表(出售)'!N128+L48+'表2.7 成本控制表(出售)'!N131+L5*1%</f>
        <v>0</v>
      </c>
      <c r="M47" s="365">
        <f>'表2.7 成本控制表(出售)'!O128+M48+'表2.7 成本控制表(出售)'!O131+M5*1%</f>
        <v>0</v>
      </c>
      <c r="N47" s="365">
        <f t="shared" si="64"/>
        <v>0</v>
      </c>
      <c r="O47" s="344">
        <f t="shared" si="2"/>
        <v>0</v>
      </c>
      <c r="P47" s="365">
        <f>'表2.7 成本控制表(出售)'!U128+P48+'表2.7 成本控制表(出售)'!U131+P5*1%</f>
        <v>0</v>
      </c>
      <c r="Q47" s="365">
        <f>'表2.7 成本控制表(出售)'!W128+Q48+'表2.7 成本控制表(出售)'!W131+Q5*1%</f>
        <v>0</v>
      </c>
      <c r="R47" s="365">
        <f>'表2.7 成本控制表(出售)'!X128+R48+'表2.7 成本控制表(出售)'!X131+R5*1%</f>
        <v>0</v>
      </c>
      <c r="S47" s="365">
        <f>'表2.7 成本控制表(出售)'!Y128+S48+'表2.7 成本控制表(出售)'!Y131+S5*1%</f>
        <v>0</v>
      </c>
      <c r="T47" s="365">
        <f>'表2.7 成本控制表(出售)'!Z128+T48+'表2.7 成本控制表(出售)'!Z131+T5*1%</f>
        <v>0</v>
      </c>
      <c r="U47" s="365">
        <f>'表2.7 成本控制表(出售)'!AA128+U48+'表2.7 成本控制表(出售)'!AA131+U5*1%</f>
        <v>0</v>
      </c>
      <c r="V47" s="365">
        <f>'表2.7 成本控制表(出售)'!AB128+V48+'表2.7 成本控制表(出售)'!AB131+V5*1%</f>
        <v>0</v>
      </c>
      <c r="W47" s="365">
        <f t="shared" si="65"/>
        <v>0</v>
      </c>
      <c r="X47" s="344">
        <f t="shared" si="4"/>
        <v>0</v>
      </c>
      <c r="Y47" s="365">
        <f t="shared" si="72"/>
        <v>0</v>
      </c>
      <c r="Z47" s="365">
        <f t="shared" si="73"/>
        <v>0</v>
      </c>
      <c r="AA47" s="344">
        <f t="shared" si="7"/>
        <v>0</v>
      </c>
      <c r="AB47" s="993">
        <f>'表2.7 成本控制表(出售)'!AN128+AB48+'表2.7 成本控制表(出售)'!AN131+AB5*1%</f>
        <v>0</v>
      </c>
      <c r="AC47" s="365">
        <f t="shared" ref="AC47:AC51" si="90">E47+F47+N47+W47</f>
        <v>0</v>
      </c>
      <c r="AD47" s="345">
        <f t="shared" si="9"/>
        <v>0</v>
      </c>
      <c r="AE47" s="355">
        <f>Z47-'表2.7 成本控制表(出售)'!AJ128-Z48-'表2.7 成本控制表(出售)'!AJ131-Z5*0.01</f>
        <v>0</v>
      </c>
    </row>
    <row r="48" spans="1:31" s="360" customFormat="1" ht="33.75">
      <c r="A48" s="775" t="str">
        <f>目录及填表说明!$D$3</f>
        <v>请填XX地区</v>
      </c>
      <c r="B48" s="775" t="str">
        <f>目录及填表说明!$D$4</f>
        <v>请填XX项目</v>
      </c>
      <c r="C48" s="969" t="s">
        <v>38</v>
      </c>
      <c r="D48" s="1169"/>
      <c r="E48" s="366">
        <f>'表2.11 成本预算执行表(自持)'!E128</f>
        <v>0</v>
      </c>
      <c r="F48" s="366">
        <f>'表2.11 成本预算执行表(自持)'!F128</f>
        <v>0</v>
      </c>
      <c r="G48" s="366">
        <f>'表2.11 成本预算执行表(自持)'!H128</f>
        <v>0</v>
      </c>
      <c r="H48" s="366">
        <f>'表2.11 成本预算执行表(自持)'!J128</f>
        <v>0</v>
      </c>
      <c r="I48" s="366">
        <f>'表2.11 成本预算执行表(自持)'!K128</f>
        <v>0</v>
      </c>
      <c r="J48" s="366">
        <f>'表2.11 成本预算执行表(自持)'!L128</f>
        <v>0</v>
      </c>
      <c r="K48" s="366">
        <f>'表2.11 成本预算执行表(自持)'!M128</f>
        <v>0</v>
      </c>
      <c r="L48" s="366">
        <f>'表2.11 成本预算执行表(自持)'!N128</f>
        <v>0</v>
      </c>
      <c r="M48" s="366">
        <f>'表2.11 成本预算执行表(自持)'!O128</f>
        <v>0</v>
      </c>
      <c r="N48" s="365">
        <f t="shared" si="64"/>
        <v>0</v>
      </c>
      <c r="O48" s="344">
        <f t="shared" si="2"/>
        <v>0</v>
      </c>
      <c r="P48" s="366">
        <f>'表2.11 成本预算执行表(自持)'!U128</f>
        <v>0</v>
      </c>
      <c r="Q48" s="366">
        <f>'表2.11 成本预算执行表(自持)'!W128</f>
        <v>0</v>
      </c>
      <c r="R48" s="366">
        <f>'表2.11 成本预算执行表(自持)'!X128</f>
        <v>0</v>
      </c>
      <c r="S48" s="366">
        <f>'表2.11 成本预算执行表(自持)'!Y128</f>
        <v>0</v>
      </c>
      <c r="T48" s="366">
        <f>'表2.11 成本预算执行表(自持)'!Z128</f>
        <v>0</v>
      </c>
      <c r="U48" s="366">
        <f>'表2.11 成本预算执行表(自持)'!AA128</f>
        <v>0</v>
      </c>
      <c r="V48" s="366">
        <f>'表2.11 成本预算执行表(自持)'!AB128</f>
        <v>0</v>
      </c>
      <c r="W48" s="366">
        <f t="shared" si="65"/>
        <v>0</v>
      </c>
      <c r="X48" s="344">
        <f t="shared" si="4"/>
        <v>0</v>
      </c>
      <c r="Y48" s="366">
        <f t="shared" si="72"/>
        <v>0</v>
      </c>
      <c r="Z48" s="366">
        <f t="shared" si="73"/>
        <v>0</v>
      </c>
      <c r="AA48" s="344">
        <f t="shared" si="7"/>
        <v>0</v>
      </c>
      <c r="AB48" s="994">
        <f>'表2.11 成本预算执行表(自持)'!AN128</f>
        <v>0</v>
      </c>
      <c r="AC48" s="366">
        <f t="shared" si="90"/>
        <v>0</v>
      </c>
      <c r="AD48" s="345">
        <f t="shared" si="9"/>
        <v>0</v>
      </c>
      <c r="AE48" s="355"/>
    </row>
    <row r="49" spans="1:31" s="360" customFormat="1" ht="33.75">
      <c r="A49" s="775" t="str">
        <f>目录及填表说明!$D$3</f>
        <v>请填XX地区</v>
      </c>
      <c r="B49" s="775" t="str">
        <f>目录及填表说明!$D$4</f>
        <v>请填XX项目</v>
      </c>
      <c r="C49" s="968" t="s">
        <v>39</v>
      </c>
      <c r="D49" s="1169"/>
      <c r="E49" s="365">
        <f>'表2.7 成本控制表(出售)'!E129</f>
        <v>0</v>
      </c>
      <c r="F49" s="365">
        <f>'表2.7 成本控制表(出售)'!F129</f>
        <v>0</v>
      </c>
      <c r="G49" s="365">
        <f>'表2.7 成本控制表(出售)'!H129</f>
        <v>0</v>
      </c>
      <c r="H49" s="365">
        <f>'表2.7 成本控制表(出售)'!J129</f>
        <v>0</v>
      </c>
      <c r="I49" s="365">
        <f>'表2.7 成本控制表(出售)'!K129</f>
        <v>0</v>
      </c>
      <c r="J49" s="365">
        <f>'表2.7 成本控制表(出售)'!L129</f>
        <v>0</v>
      </c>
      <c r="K49" s="365">
        <f>'表2.7 成本控制表(出售)'!M129</f>
        <v>0</v>
      </c>
      <c r="L49" s="365">
        <f>'表2.7 成本控制表(出售)'!N129</f>
        <v>0</v>
      </c>
      <c r="M49" s="365">
        <f>'表2.7 成本控制表(出售)'!O129</f>
        <v>0</v>
      </c>
      <c r="N49" s="365">
        <f t="shared" si="64"/>
        <v>0</v>
      </c>
      <c r="O49" s="344">
        <f t="shared" si="2"/>
        <v>0</v>
      </c>
      <c r="P49" s="365">
        <f>'表2.7 成本控制表(出售)'!U129</f>
        <v>0</v>
      </c>
      <c r="Q49" s="365">
        <f>'表2.7 成本控制表(出售)'!W129</f>
        <v>0</v>
      </c>
      <c r="R49" s="365">
        <f>'表2.7 成本控制表(出售)'!X129</f>
        <v>0</v>
      </c>
      <c r="S49" s="365">
        <f>'表2.7 成本控制表(出售)'!Y129</f>
        <v>0</v>
      </c>
      <c r="T49" s="365">
        <f>'表2.7 成本控制表(出售)'!Z129</f>
        <v>0</v>
      </c>
      <c r="U49" s="365">
        <f>'表2.7 成本控制表(出售)'!AA129</f>
        <v>0</v>
      </c>
      <c r="V49" s="365">
        <f>'表2.7 成本控制表(出售)'!AB129</f>
        <v>0</v>
      </c>
      <c r="W49" s="365">
        <f t="shared" si="65"/>
        <v>0</v>
      </c>
      <c r="X49" s="344">
        <f t="shared" si="4"/>
        <v>0</v>
      </c>
      <c r="Y49" s="365">
        <f t="shared" si="72"/>
        <v>0</v>
      </c>
      <c r="Z49" s="365">
        <f t="shared" si="73"/>
        <v>0</v>
      </c>
      <c r="AA49" s="344">
        <f t="shared" si="7"/>
        <v>0</v>
      </c>
      <c r="AB49" s="993">
        <f>'表2.7 成本控制表(出售)'!AN129</f>
        <v>0</v>
      </c>
      <c r="AC49" s="365">
        <f t="shared" si="90"/>
        <v>0</v>
      </c>
      <c r="AD49" s="345">
        <f t="shared" si="9"/>
        <v>0</v>
      </c>
      <c r="AE49" s="355">
        <f>Z49-'表2.7 成本控制表(出售)'!AJ129</f>
        <v>0</v>
      </c>
    </row>
    <row r="50" spans="1:31" s="360" customFormat="1" ht="33.75">
      <c r="A50" s="775" t="str">
        <f>目录及填表说明!$D$3</f>
        <v>请填XX地区</v>
      </c>
      <c r="B50" s="775" t="str">
        <f>目录及填表说明!$D$4</f>
        <v>请填XX项目</v>
      </c>
      <c r="C50" s="970" t="s">
        <v>40</v>
      </c>
      <c r="D50" s="995" t="s">
        <v>57</v>
      </c>
      <c r="E50" s="364">
        <f t="shared" ref="E50:F50" si="91">IFERROR(E13/($AB$13)*($AB$50),0)</f>
        <v>0</v>
      </c>
      <c r="F50" s="364">
        <f t="shared" si="91"/>
        <v>0</v>
      </c>
      <c r="G50" s="364">
        <f>IFERROR(G13/($AB$13)*($AB$50),0)</f>
        <v>0</v>
      </c>
      <c r="H50" s="364">
        <f t="shared" ref="H50:M50" si="92">IFERROR(H13/($AB$13)*($AB$50),0)</f>
        <v>0</v>
      </c>
      <c r="I50" s="364">
        <f t="shared" si="92"/>
        <v>0</v>
      </c>
      <c r="J50" s="364">
        <f t="shared" si="92"/>
        <v>0</v>
      </c>
      <c r="K50" s="364">
        <f t="shared" si="92"/>
        <v>0</v>
      </c>
      <c r="L50" s="364">
        <f t="shared" si="92"/>
        <v>0</v>
      </c>
      <c r="M50" s="364">
        <f t="shared" si="92"/>
        <v>0</v>
      </c>
      <c r="N50" s="367">
        <f t="shared" si="64"/>
        <v>0</v>
      </c>
      <c r="O50" s="344">
        <f t="shared" si="2"/>
        <v>0</v>
      </c>
      <c r="P50" s="364">
        <f t="shared" ref="P50:V50" si="93">IFERROR(P13/($AB$13)*($AB$50),0)</f>
        <v>0</v>
      </c>
      <c r="Q50" s="364">
        <f t="shared" si="93"/>
        <v>0</v>
      </c>
      <c r="R50" s="364">
        <f t="shared" si="93"/>
        <v>0</v>
      </c>
      <c r="S50" s="364">
        <f t="shared" si="93"/>
        <v>0</v>
      </c>
      <c r="T50" s="364">
        <f t="shared" si="93"/>
        <v>0</v>
      </c>
      <c r="U50" s="364">
        <f t="shared" si="93"/>
        <v>0</v>
      </c>
      <c r="V50" s="364">
        <f t="shared" si="93"/>
        <v>0</v>
      </c>
      <c r="W50" s="367">
        <f t="shared" si="65"/>
        <v>0</v>
      </c>
      <c r="X50" s="344">
        <f t="shared" si="4"/>
        <v>0</v>
      </c>
      <c r="Y50" s="367">
        <f t="shared" si="72"/>
        <v>0</v>
      </c>
      <c r="Z50" s="367">
        <f t="shared" si="73"/>
        <v>0</v>
      </c>
      <c r="AA50" s="344">
        <f t="shared" si="7"/>
        <v>0</v>
      </c>
      <c r="AB50" s="367">
        <f>'表2.7 成本控制表(出售)'!AN130</f>
        <v>0</v>
      </c>
      <c r="AC50" s="367">
        <f t="shared" si="90"/>
        <v>0</v>
      </c>
      <c r="AD50" s="345">
        <f t="shared" si="9"/>
        <v>0</v>
      </c>
      <c r="AE50" s="359"/>
    </row>
    <row r="51" spans="1:31" s="363" customFormat="1" ht="31.5" customHeight="1">
      <c r="A51" s="975" t="str">
        <f>目录及填表说明!$D$3</f>
        <v>请填XX地区</v>
      </c>
      <c r="B51" s="975" t="str">
        <f>目录及填表说明!$D$4</f>
        <v>请填XX项目</v>
      </c>
      <c r="C51" s="981" t="s">
        <v>886</v>
      </c>
      <c r="D51" s="962"/>
      <c r="E51" s="976">
        <f t="shared" ref="E51:G51" si="94">E37+E46+E47+E49+E50</f>
        <v>0</v>
      </c>
      <c r="F51" s="976">
        <f t="shared" si="94"/>
        <v>0</v>
      </c>
      <c r="G51" s="976">
        <f t="shared" si="94"/>
        <v>0</v>
      </c>
      <c r="H51" s="976">
        <f>H37+H46+H47+H49+H50</f>
        <v>0</v>
      </c>
      <c r="I51" s="976">
        <f t="shared" ref="I51:Q51" si="95">I37+I46+I47+I49+I50</f>
        <v>0</v>
      </c>
      <c r="J51" s="976">
        <f t="shared" si="95"/>
        <v>0</v>
      </c>
      <c r="K51" s="976">
        <f t="shared" si="95"/>
        <v>0</v>
      </c>
      <c r="L51" s="976">
        <f t="shared" si="95"/>
        <v>0</v>
      </c>
      <c r="M51" s="976">
        <f t="shared" si="95"/>
        <v>0</v>
      </c>
      <c r="N51" s="976">
        <f t="shared" si="64"/>
        <v>0</v>
      </c>
      <c r="O51" s="983">
        <f t="shared" si="2"/>
        <v>0</v>
      </c>
      <c r="P51" s="976">
        <f t="shared" ref="P51" si="96">P37+P46+P47+P49+P50</f>
        <v>0</v>
      </c>
      <c r="Q51" s="976">
        <f t="shared" si="95"/>
        <v>0</v>
      </c>
      <c r="R51" s="976">
        <f t="shared" ref="R51" si="97">R37+R46+R47+R49+R50</f>
        <v>0</v>
      </c>
      <c r="S51" s="976">
        <f t="shared" ref="S51" si="98">S37+S46+S47+S49+S50</f>
        <v>0</v>
      </c>
      <c r="T51" s="976">
        <f t="shared" ref="T51" si="99">T37+T46+T47+T49+T50</f>
        <v>0</v>
      </c>
      <c r="U51" s="976">
        <f t="shared" ref="U51" si="100">U37+U46+U47+U49+U50</f>
        <v>0</v>
      </c>
      <c r="V51" s="976">
        <f t="shared" ref="V51" si="101">V37+V46+V47+V49+V50</f>
        <v>0</v>
      </c>
      <c r="W51" s="976">
        <f t="shared" si="65"/>
        <v>0</v>
      </c>
      <c r="X51" s="983">
        <f t="shared" si="4"/>
        <v>0</v>
      </c>
      <c r="Y51" s="976">
        <f t="shared" si="72"/>
        <v>0</v>
      </c>
      <c r="Z51" s="976">
        <f t="shared" si="73"/>
        <v>0</v>
      </c>
      <c r="AA51" s="983">
        <f t="shared" si="7"/>
        <v>0</v>
      </c>
      <c r="AB51" s="976">
        <f t="shared" ref="AB51" si="102">AB37+AB46+AB47+AB49+AB50</f>
        <v>0</v>
      </c>
      <c r="AC51" s="976">
        <f t="shared" si="90"/>
        <v>0</v>
      </c>
      <c r="AD51" s="984">
        <f t="shared" si="9"/>
        <v>0</v>
      </c>
      <c r="AE51" s="362"/>
    </row>
    <row r="52" spans="1:31" s="363" customFormat="1" ht="33.75">
      <c r="A52" s="775" t="str">
        <f>目录及填表说明!$D$3</f>
        <v>请填XX地区</v>
      </c>
      <c r="B52" s="775" t="str">
        <f>目录及填表说明!$D$4</f>
        <v>请填XX项目</v>
      </c>
      <c r="C52" s="971" t="s">
        <v>41</v>
      </c>
      <c r="D52" s="971"/>
      <c r="E52" s="368">
        <f t="shared" ref="E52" si="103">E5-E51</f>
        <v>0</v>
      </c>
      <c r="F52" s="368">
        <f t="shared" ref="F52:G52" si="104">F5-F51</f>
        <v>0</v>
      </c>
      <c r="G52" s="368">
        <f t="shared" si="104"/>
        <v>0</v>
      </c>
      <c r="H52" s="368">
        <f t="shared" ref="H52:M52" si="105">H5-H51</f>
        <v>0</v>
      </c>
      <c r="I52" s="368">
        <f t="shared" si="105"/>
        <v>0</v>
      </c>
      <c r="J52" s="368">
        <f t="shared" si="105"/>
        <v>0</v>
      </c>
      <c r="K52" s="368">
        <f t="shared" si="105"/>
        <v>0</v>
      </c>
      <c r="L52" s="368">
        <f t="shared" si="105"/>
        <v>0</v>
      </c>
      <c r="M52" s="368">
        <f t="shared" si="105"/>
        <v>0</v>
      </c>
      <c r="N52" s="368">
        <f t="shared" si="64"/>
        <v>0</v>
      </c>
      <c r="O52" s="344">
        <f t="shared" si="2"/>
        <v>0</v>
      </c>
      <c r="P52" s="368">
        <f t="shared" ref="P52" si="106">P5-P51</f>
        <v>0</v>
      </c>
      <c r="Q52" s="368">
        <f t="shared" ref="Q52:V52" si="107">Q5-Q51</f>
        <v>0</v>
      </c>
      <c r="R52" s="368">
        <f t="shared" si="107"/>
        <v>0</v>
      </c>
      <c r="S52" s="368">
        <f t="shared" si="107"/>
        <v>0</v>
      </c>
      <c r="T52" s="368">
        <f t="shared" si="107"/>
        <v>0</v>
      </c>
      <c r="U52" s="368">
        <f t="shared" si="107"/>
        <v>0</v>
      </c>
      <c r="V52" s="368">
        <f t="shared" si="107"/>
        <v>0</v>
      </c>
      <c r="W52" s="368">
        <f t="shared" si="65"/>
        <v>0</v>
      </c>
      <c r="X52" s="344">
        <f t="shared" si="4"/>
        <v>0</v>
      </c>
      <c r="Y52" s="368">
        <f t="shared" si="72"/>
        <v>0</v>
      </c>
      <c r="Z52" s="368">
        <f t="shared" si="73"/>
        <v>0</v>
      </c>
      <c r="AA52" s="344">
        <f t="shared" si="7"/>
        <v>0</v>
      </c>
      <c r="AB52" s="368">
        <f>AB5-AB51</f>
        <v>0</v>
      </c>
      <c r="AC52" s="368">
        <f>E52+F52+N52+W52</f>
        <v>0</v>
      </c>
      <c r="AD52" s="345">
        <f t="shared" si="9"/>
        <v>0</v>
      </c>
      <c r="AE52" s="362"/>
    </row>
    <row r="53" spans="1:31" s="371" customFormat="1" ht="33.75">
      <c r="A53" s="775" t="str">
        <f>目录及填表说明!$D$3</f>
        <v>请填XX地区</v>
      </c>
      <c r="B53" s="775" t="str">
        <f>目录及填表说明!$D$4</f>
        <v>请填XX项目</v>
      </c>
      <c r="C53" s="972" t="s">
        <v>42</v>
      </c>
      <c r="D53" s="972"/>
      <c r="E53" s="369">
        <f t="shared" ref="E53" si="108">IFERROR(E52/E5,0)</f>
        <v>0</v>
      </c>
      <c r="F53" s="369">
        <f t="shared" ref="F53:G53" si="109">IFERROR(F52/F5,0)</f>
        <v>0</v>
      </c>
      <c r="G53" s="369">
        <f t="shared" si="109"/>
        <v>0</v>
      </c>
      <c r="H53" s="369">
        <f>IFERROR(H52/H5,0)</f>
        <v>0</v>
      </c>
      <c r="I53" s="369">
        <f t="shared" ref="I53:N53" si="110">IFERROR(I52/I5,0)</f>
        <v>0</v>
      </c>
      <c r="J53" s="369">
        <f t="shared" si="110"/>
        <v>0</v>
      </c>
      <c r="K53" s="369">
        <f t="shared" si="110"/>
        <v>0</v>
      </c>
      <c r="L53" s="369">
        <f t="shared" si="110"/>
        <v>0</v>
      </c>
      <c r="M53" s="369">
        <f t="shared" si="110"/>
        <v>0</v>
      </c>
      <c r="N53" s="369">
        <f t="shared" si="110"/>
        <v>0</v>
      </c>
      <c r="O53" s="344">
        <f t="shared" si="2"/>
        <v>0</v>
      </c>
      <c r="P53" s="369">
        <f t="shared" ref="P53" si="111">IFERROR(P52/P5,0)</f>
        <v>0</v>
      </c>
      <c r="Q53" s="369">
        <f t="shared" ref="Q53" si="112">IFERROR(Q52/Q5,0)</f>
        <v>0</v>
      </c>
      <c r="R53" s="369">
        <f t="shared" ref="R53" si="113">IFERROR(R52/R5,0)</f>
        <v>0</v>
      </c>
      <c r="S53" s="369">
        <f t="shared" ref="S53" si="114">IFERROR(S52/S5,0)</f>
        <v>0</v>
      </c>
      <c r="T53" s="369">
        <f t="shared" ref="T53" si="115">IFERROR(T52/T5,0)</f>
        <v>0</v>
      </c>
      <c r="U53" s="369">
        <f t="shared" ref="U53" si="116">IFERROR(U52/U5,0)</f>
        <v>0</v>
      </c>
      <c r="V53" s="369">
        <f t="shared" ref="V53" si="117">IFERROR(V52/V5,0)</f>
        <v>0</v>
      </c>
      <c r="W53" s="369">
        <f t="shared" ref="W53:Z53" si="118">IFERROR(W52/W5,0)</f>
        <v>0</v>
      </c>
      <c r="X53" s="344">
        <f t="shared" si="4"/>
        <v>0</v>
      </c>
      <c r="Y53" s="369">
        <f t="shared" si="118"/>
        <v>0</v>
      </c>
      <c r="Z53" s="369">
        <f t="shared" si="118"/>
        <v>0</v>
      </c>
      <c r="AA53" s="344">
        <f t="shared" si="7"/>
        <v>0</v>
      </c>
      <c r="AB53" s="369">
        <f t="shared" ref="AB53:AC53" si="119">IFERROR(AB52/AB5,0)</f>
        <v>0</v>
      </c>
      <c r="AC53" s="369">
        <f t="shared" si="119"/>
        <v>0</v>
      </c>
      <c r="AD53" s="345">
        <f t="shared" si="9"/>
        <v>0</v>
      </c>
      <c r="AE53" s="370"/>
    </row>
    <row r="54" spans="1:31" s="360" customFormat="1" ht="81" customHeight="1">
      <c r="A54" s="775" t="str">
        <f>目录及填表说明!$D$3</f>
        <v>请填XX地区</v>
      </c>
      <c r="B54" s="775" t="str">
        <f>目录及填表说明!$D$4</f>
        <v>请填XX项目</v>
      </c>
      <c r="C54" s="973" t="s">
        <v>43</v>
      </c>
      <c r="D54" s="992" t="s">
        <v>841</v>
      </c>
      <c r="E54" s="999">
        <f>表1.3.2土增税计算模板!C37</f>
        <v>0</v>
      </c>
      <c r="F54" s="999">
        <f>表1.3.2土增税计算模板!D37</f>
        <v>0</v>
      </c>
      <c r="G54" s="260"/>
      <c r="H54" s="261"/>
      <c r="I54" s="261"/>
      <c r="J54" s="261"/>
      <c r="K54" s="261"/>
      <c r="L54" s="261"/>
      <c r="M54" s="998">
        <f>表1.3.2土增税计算模板!E37</f>
        <v>0</v>
      </c>
      <c r="N54" s="372">
        <f t="shared" si="64"/>
        <v>0</v>
      </c>
      <c r="O54" s="344">
        <f t="shared" si="2"/>
        <v>0</v>
      </c>
      <c r="P54" s="260"/>
      <c r="Q54" s="998">
        <f>表1.3.2土增税计算模板!F37</f>
        <v>0</v>
      </c>
      <c r="R54" s="998">
        <f>表1.3.2土增税计算模板!G37</f>
        <v>0</v>
      </c>
      <c r="S54" s="998">
        <f>表1.3.2土增税计算模板!H37</f>
        <v>0</v>
      </c>
      <c r="T54" s="998">
        <f>表1.3.2土增税计算模板!I37</f>
        <v>0</v>
      </c>
      <c r="U54" s="998">
        <f>表1.3.2土增税计算模板!J37</f>
        <v>0</v>
      </c>
      <c r="V54" s="998">
        <f>表1.3.2土增税计算模板!K37</f>
        <v>0</v>
      </c>
      <c r="W54" s="372">
        <f t="shared" si="65"/>
        <v>0</v>
      </c>
      <c r="X54" s="344">
        <f t="shared" si="4"/>
        <v>0</v>
      </c>
      <c r="Y54" s="372">
        <f t="shared" ref="Y54" si="120">G54+P54</f>
        <v>0</v>
      </c>
      <c r="Z54" s="372">
        <f t="shared" ref="Z54" si="121">N54+W54</f>
        <v>0</v>
      </c>
      <c r="AA54" s="344">
        <f t="shared" si="7"/>
        <v>0</v>
      </c>
      <c r="AB54" s="372">
        <f>'表2.7 成本控制表(出售)'!AN133</f>
        <v>0</v>
      </c>
      <c r="AC54" s="372">
        <f t="shared" ref="AC54:AC56" si="122">E54+F54+N54+W54</f>
        <v>0</v>
      </c>
      <c r="AD54" s="345">
        <f t="shared" si="9"/>
        <v>0</v>
      </c>
      <c r="AE54" s="359"/>
    </row>
    <row r="55" spans="1:31" s="360" customFormat="1" ht="33.75">
      <c r="A55" s="775" t="str">
        <f>目录及填表说明!$D$3</f>
        <v>请填XX地区</v>
      </c>
      <c r="B55" s="775" t="str">
        <f>目录及填表说明!$D$4</f>
        <v>请填XX项目</v>
      </c>
      <c r="C55" s="970" t="s">
        <v>44</v>
      </c>
      <c r="D55" s="997" t="s">
        <v>48</v>
      </c>
      <c r="E55" s="367">
        <f t="shared" ref="E55:G55" si="123">(E52-E54+E45)*25%</f>
        <v>0</v>
      </c>
      <c r="F55" s="367">
        <f t="shared" si="123"/>
        <v>0</v>
      </c>
      <c r="G55" s="367">
        <f t="shared" si="123"/>
        <v>0</v>
      </c>
      <c r="H55" s="367">
        <f>(H52-H54+H45)*25%</f>
        <v>0</v>
      </c>
      <c r="I55" s="367">
        <f t="shared" ref="I55:M55" si="124">(I52-I54+I45)*25%</f>
        <v>0</v>
      </c>
      <c r="J55" s="367">
        <f t="shared" si="124"/>
        <v>0</v>
      </c>
      <c r="K55" s="367">
        <f t="shared" si="124"/>
        <v>0</v>
      </c>
      <c r="L55" s="367">
        <f t="shared" si="124"/>
        <v>0</v>
      </c>
      <c r="M55" s="367">
        <f t="shared" si="124"/>
        <v>0</v>
      </c>
      <c r="N55" s="367">
        <f t="shared" si="64"/>
        <v>0</v>
      </c>
      <c r="O55" s="344">
        <f t="shared" si="2"/>
        <v>0</v>
      </c>
      <c r="P55" s="367">
        <f t="shared" ref="P55:Q55" si="125">(P52-P54+P45)*25%</f>
        <v>0</v>
      </c>
      <c r="Q55" s="367">
        <f t="shared" si="125"/>
        <v>0</v>
      </c>
      <c r="R55" s="367">
        <f t="shared" ref="R55" si="126">(R52-R54+R45)*25%</f>
        <v>0</v>
      </c>
      <c r="S55" s="367">
        <f t="shared" ref="S55" si="127">(S52-S54+S45)*25%</f>
        <v>0</v>
      </c>
      <c r="T55" s="367">
        <f t="shared" ref="T55" si="128">(T52-T54+T45)*25%</f>
        <v>0</v>
      </c>
      <c r="U55" s="367">
        <f t="shared" ref="U55" si="129">(U52-U54+U45)*25%</f>
        <v>0</v>
      </c>
      <c r="V55" s="367">
        <f t="shared" ref="V55" si="130">(V52-V54+V45)*25%</f>
        <v>0</v>
      </c>
      <c r="W55" s="367">
        <f t="shared" si="65"/>
        <v>0</v>
      </c>
      <c r="X55" s="344">
        <f t="shared" si="4"/>
        <v>0</v>
      </c>
      <c r="Y55" s="367">
        <f t="shared" ref="Y55:Y56" si="131">G55+P55</f>
        <v>0</v>
      </c>
      <c r="Z55" s="367">
        <f t="shared" ref="Z55:Z56" si="132">N55+W55</f>
        <v>0</v>
      </c>
      <c r="AA55" s="344">
        <f t="shared" si="7"/>
        <v>0</v>
      </c>
      <c r="AB55" s="367">
        <f t="shared" ref="AB55" si="133">(AB52-AB54+AB45)*25%</f>
        <v>0</v>
      </c>
      <c r="AC55" s="367">
        <f t="shared" si="122"/>
        <v>0</v>
      </c>
      <c r="AD55" s="345">
        <f t="shared" si="9"/>
        <v>0</v>
      </c>
      <c r="AE55" s="359"/>
    </row>
    <row r="56" spans="1:31" s="363" customFormat="1" ht="31.5">
      <c r="A56" s="975" t="str">
        <f>目录及填表说明!$D$3</f>
        <v>请填XX地区</v>
      </c>
      <c r="B56" s="975" t="str">
        <f>目录及填表说明!$D$4</f>
        <v>请填XX项目</v>
      </c>
      <c r="C56" s="971" t="s">
        <v>45</v>
      </c>
      <c r="D56" s="971"/>
      <c r="E56" s="373">
        <f t="shared" ref="E56:G56" si="134">E52-E54-E55</f>
        <v>0</v>
      </c>
      <c r="F56" s="373">
        <f t="shared" si="134"/>
        <v>0</v>
      </c>
      <c r="G56" s="373">
        <f t="shared" si="134"/>
        <v>0</v>
      </c>
      <c r="H56" s="373">
        <f t="shared" ref="H56:M56" si="135">H52-H54-H55</f>
        <v>0</v>
      </c>
      <c r="I56" s="373">
        <f t="shared" si="135"/>
        <v>0</v>
      </c>
      <c r="J56" s="373">
        <f t="shared" si="135"/>
        <v>0</v>
      </c>
      <c r="K56" s="373">
        <f t="shared" si="135"/>
        <v>0</v>
      </c>
      <c r="L56" s="373">
        <f t="shared" si="135"/>
        <v>0</v>
      </c>
      <c r="M56" s="373">
        <f t="shared" si="135"/>
        <v>0</v>
      </c>
      <c r="N56" s="373">
        <f t="shared" si="64"/>
        <v>0</v>
      </c>
      <c r="O56" s="986">
        <f t="shared" si="2"/>
        <v>0</v>
      </c>
      <c r="P56" s="373">
        <f t="shared" ref="P56" si="136">P52-P54-P55</f>
        <v>0</v>
      </c>
      <c r="Q56" s="373">
        <f t="shared" ref="Q56:V56" si="137">Q52-Q54-Q55</f>
        <v>0</v>
      </c>
      <c r="R56" s="373">
        <f t="shared" si="137"/>
        <v>0</v>
      </c>
      <c r="S56" s="373">
        <f t="shared" si="137"/>
        <v>0</v>
      </c>
      <c r="T56" s="373">
        <f t="shared" si="137"/>
        <v>0</v>
      </c>
      <c r="U56" s="373">
        <f t="shared" si="137"/>
        <v>0</v>
      </c>
      <c r="V56" s="373">
        <f t="shared" si="137"/>
        <v>0</v>
      </c>
      <c r="W56" s="373">
        <f t="shared" si="65"/>
        <v>0</v>
      </c>
      <c r="X56" s="983">
        <f t="shared" si="4"/>
        <v>0</v>
      </c>
      <c r="Y56" s="373">
        <f t="shared" si="131"/>
        <v>0</v>
      </c>
      <c r="Z56" s="373">
        <f t="shared" si="132"/>
        <v>0</v>
      </c>
      <c r="AA56" s="983">
        <f t="shared" si="7"/>
        <v>0</v>
      </c>
      <c r="AB56" s="301">
        <f>AB52-AB54-AB55</f>
        <v>0</v>
      </c>
      <c r="AC56" s="301">
        <f t="shared" si="122"/>
        <v>0</v>
      </c>
      <c r="AD56" s="984">
        <f t="shared" si="9"/>
        <v>0</v>
      </c>
      <c r="AE56" s="362"/>
    </row>
    <row r="57" spans="1:31" s="371" customFormat="1" ht="34.5" thickBot="1">
      <c r="A57" s="775" t="str">
        <f>目录及填表说明!$D$3</f>
        <v>请填XX地区</v>
      </c>
      <c r="B57" s="775" t="str">
        <f>目录及填表说明!$D$4</f>
        <v>请填XX项目</v>
      </c>
      <c r="C57" s="972" t="s">
        <v>46</v>
      </c>
      <c r="D57" s="972"/>
      <c r="E57" s="369" t="str">
        <f>IF(E5&lt;=0,"0",E56/E5)</f>
        <v>0</v>
      </c>
      <c r="F57" s="369" t="str">
        <f t="shared" ref="F57:N57" si="138">IF(F5&lt;=0,"0",F56/F5)</f>
        <v>0</v>
      </c>
      <c r="G57" s="369" t="str">
        <f t="shared" si="138"/>
        <v>0</v>
      </c>
      <c r="H57" s="369" t="str">
        <f t="shared" si="138"/>
        <v>0</v>
      </c>
      <c r="I57" s="369" t="str">
        <f t="shared" si="138"/>
        <v>0</v>
      </c>
      <c r="J57" s="369" t="str">
        <f t="shared" si="138"/>
        <v>0</v>
      </c>
      <c r="K57" s="369" t="str">
        <f t="shared" si="138"/>
        <v>0</v>
      </c>
      <c r="L57" s="369" t="str">
        <f t="shared" si="138"/>
        <v>0</v>
      </c>
      <c r="M57" s="369" t="str">
        <f t="shared" si="138"/>
        <v>0</v>
      </c>
      <c r="N57" s="369" t="str">
        <f t="shared" si="138"/>
        <v>0</v>
      </c>
      <c r="O57" s="374" t="e">
        <f t="shared" si="2"/>
        <v>#DIV/0!</v>
      </c>
      <c r="P57" s="369" t="str">
        <f>IF(P5&lt;=0,"0",P56/P5)</f>
        <v>0</v>
      </c>
      <c r="Q57" s="369" t="str">
        <f t="shared" ref="Q57:W57" si="139">IF(Q5&lt;=0,"0",Q56/Q5)</f>
        <v>0</v>
      </c>
      <c r="R57" s="369" t="str">
        <f t="shared" si="139"/>
        <v>0</v>
      </c>
      <c r="S57" s="369" t="str">
        <f t="shared" si="139"/>
        <v>0</v>
      </c>
      <c r="T57" s="369" t="str">
        <f t="shared" si="139"/>
        <v>0</v>
      </c>
      <c r="U57" s="369" t="str">
        <f t="shared" si="139"/>
        <v>0</v>
      </c>
      <c r="V57" s="369" t="str">
        <f t="shared" si="139"/>
        <v>0</v>
      </c>
      <c r="W57" s="369" t="str">
        <f t="shared" si="139"/>
        <v>0</v>
      </c>
      <c r="X57" s="344" t="e">
        <f t="shared" si="4"/>
        <v>#DIV/0!</v>
      </c>
      <c r="Y57" s="369" t="str">
        <f>IF(Y5&lt;=0,"0",Y56/Y5)</f>
        <v>0</v>
      </c>
      <c r="Z57" s="369" t="str">
        <f>IF(Z5&lt;=0,"0",Z56/Z5)</f>
        <v>0</v>
      </c>
      <c r="AA57" s="344" t="e">
        <f t="shared" si="7"/>
        <v>#DIV/0!</v>
      </c>
      <c r="AB57" s="369" t="str">
        <f>IF(AB5&lt;=0,"0",AB56/AB5)</f>
        <v>0</v>
      </c>
      <c r="AC57" s="369" t="str">
        <f>IF(AC5&lt;=0,"0",AC56/AC5)</f>
        <v>0</v>
      </c>
      <c r="AD57" s="345" t="e">
        <f t="shared" si="9"/>
        <v>#DIV/0!</v>
      </c>
      <c r="AE57" s="375"/>
    </row>
    <row r="58" spans="1:31">
      <c r="C58" s="974" t="s">
        <v>865</v>
      </c>
      <c r="F58" s="376"/>
      <c r="G58" s="376" t="s">
        <v>840</v>
      </c>
      <c r="H58" s="376"/>
      <c r="I58" s="376"/>
      <c r="J58" s="376"/>
      <c r="K58" s="376"/>
      <c r="L58" s="376"/>
      <c r="M58" s="376"/>
      <c r="N58" s="377"/>
      <c r="P58" s="376" t="s">
        <v>840</v>
      </c>
      <c r="Q58" s="376"/>
      <c r="R58" s="376"/>
      <c r="S58" s="376"/>
      <c r="T58" s="376"/>
      <c r="U58" s="376"/>
      <c r="V58" s="376"/>
      <c r="W58" s="377"/>
      <c r="Y58" s="376" t="s">
        <v>840</v>
      </c>
      <c r="Z58" s="376"/>
      <c r="AB58" s="376" t="s">
        <v>840</v>
      </c>
      <c r="AC58" s="376"/>
    </row>
  </sheetData>
  <mergeCells count="14">
    <mergeCell ref="G3:O3"/>
    <mergeCell ref="Y3:AA3"/>
    <mergeCell ref="AB3:AD3"/>
    <mergeCell ref="P3:X3"/>
    <mergeCell ref="D38:D44"/>
    <mergeCell ref="D22:D28"/>
    <mergeCell ref="E3:E4"/>
    <mergeCell ref="F3:F4"/>
    <mergeCell ref="D47:D49"/>
    <mergeCell ref="C3:C4"/>
    <mergeCell ref="D3:D4"/>
    <mergeCell ref="D6:D12"/>
    <mergeCell ref="D14:D20"/>
    <mergeCell ref="D30:D36"/>
  </mergeCells>
  <phoneticPr fontId="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D244"/>
  <sheetViews>
    <sheetView showGridLines="0" topLeftCell="C1" zoomScale="85" zoomScaleNormal="85" workbookViewId="0">
      <pane xSplit="2" ySplit="4" topLeftCell="G86" activePane="bottomRight" state="frozen"/>
      <selection activeCell="C1" sqref="C1"/>
      <selection pane="topRight" activeCell="E1" sqref="E1"/>
      <selection pane="bottomLeft" activeCell="C5" sqref="C5"/>
      <selection pane="bottomRight" activeCell="Z95" sqref="Z95"/>
    </sheetView>
  </sheetViews>
  <sheetFormatPr defaultRowHeight="15" outlineLevelRow="1" outlineLevelCol="1"/>
  <cols>
    <col min="1" max="2" width="12.25" style="378" hidden="1" customWidth="1"/>
    <col min="3" max="3" width="18.25" style="398" customWidth="1"/>
    <col min="4" max="4" width="13.375" style="1010" customWidth="1"/>
    <col min="5" max="5" width="14.625" style="378" customWidth="1"/>
    <col min="6" max="6" width="13.125" style="378" customWidth="1"/>
    <col min="7" max="12" width="7.875" style="378" customWidth="1"/>
    <col min="13" max="13" width="7.875" style="379" customWidth="1"/>
    <col min="14" max="14" width="9.75" style="378" bestFit="1" customWidth="1"/>
    <col min="15" max="15" width="11.875" style="380" bestFit="1" customWidth="1"/>
    <col min="16" max="19" width="7.875" style="378" customWidth="1" outlineLevel="1"/>
    <col min="20" max="20" width="7.875" style="379" customWidth="1" outlineLevel="1"/>
    <col min="21" max="22" width="7.875" style="378" customWidth="1" outlineLevel="1"/>
    <col min="23" max="23" width="9.75" style="378" customWidth="1" outlineLevel="1"/>
    <col min="24" max="24" width="11.875" style="378" customWidth="1" outlineLevel="1"/>
    <col min="25" max="26" width="9.375" style="378" customWidth="1" outlineLevel="1"/>
    <col min="27" max="27" width="10" style="378" customWidth="1" outlineLevel="1"/>
    <col min="28" max="28" width="15.625" style="378" customWidth="1"/>
    <col min="29" max="29" width="21.25" style="378" customWidth="1"/>
    <col min="30" max="30" width="11.875" style="380" bestFit="1" customWidth="1"/>
    <col min="31" max="16384" width="9" style="378"/>
  </cols>
  <sheetData>
    <row r="1" spans="1:30">
      <c r="A1" s="1191" t="s">
        <v>18</v>
      </c>
      <c r="B1" s="1191"/>
    </row>
    <row r="2" spans="1:30" s="1011" customFormat="1" ht="30.75" customHeight="1">
      <c r="A2" s="1191"/>
      <c r="B2" s="1191"/>
      <c r="C2" s="1205" t="s">
        <v>896</v>
      </c>
      <c r="D2" s="1205"/>
      <c r="E2" s="1206"/>
      <c r="F2" s="1205"/>
      <c r="G2" s="1205"/>
      <c r="H2" s="1205"/>
      <c r="I2" s="1205"/>
      <c r="J2" s="1205"/>
      <c r="K2" s="1205"/>
      <c r="L2" s="1205"/>
      <c r="M2" s="1205"/>
      <c r="N2" s="1205"/>
      <c r="O2" s="1205"/>
      <c r="P2" s="1205"/>
      <c r="Q2" s="1205"/>
      <c r="R2" s="1205"/>
      <c r="S2" s="1205"/>
      <c r="T2" s="1205"/>
      <c r="U2" s="1205"/>
      <c r="V2" s="1205"/>
      <c r="W2" s="1205"/>
      <c r="X2" s="1205"/>
      <c r="Y2" s="1205"/>
      <c r="Z2" s="1205"/>
      <c r="AA2" s="1205"/>
      <c r="AB2" s="1205"/>
      <c r="AC2" s="1205"/>
      <c r="AD2" s="1205"/>
    </row>
    <row r="3" spans="1:30" s="1011" customFormat="1" ht="21.75" customHeight="1">
      <c r="A3" s="1191"/>
      <c r="B3" s="1191"/>
      <c r="C3" s="1207" t="s">
        <v>897</v>
      </c>
      <c r="D3" s="1207" t="s">
        <v>898</v>
      </c>
      <c r="E3" s="1052" t="s">
        <v>899</v>
      </c>
      <c r="F3" s="1052" t="s">
        <v>839</v>
      </c>
      <c r="G3" s="1208" t="s">
        <v>373</v>
      </c>
      <c r="H3" s="1209"/>
      <c r="I3" s="1209"/>
      <c r="J3" s="1209"/>
      <c r="K3" s="1209"/>
      <c r="L3" s="1209"/>
      <c r="M3" s="1209"/>
      <c r="N3" s="1209"/>
      <c r="O3" s="1210"/>
      <c r="P3" s="1211" t="s">
        <v>900</v>
      </c>
      <c r="Q3" s="1212"/>
      <c r="R3" s="1212"/>
      <c r="S3" s="1212"/>
      <c r="T3" s="1212"/>
      <c r="U3" s="1212"/>
      <c r="V3" s="1212"/>
      <c r="W3" s="1212"/>
      <c r="X3" s="1213"/>
      <c r="Y3" s="1211" t="s">
        <v>901</v>
      </c>
      <c r="Z3" s="1212"/>
      <c r="AA3" s="1213"/>
      <c r="AB3" s="1211" t="s">
        <v>902</v>
      </c>
      <c r="AC3" s="1212"/>
      <c r="AD3" s="1213"/>
    </row>
    <row r="4" spans="1:30" s="1011" customFormat="1" ht="28.5" customHeight="1">
      <c r="A4" s="1191"/>
      <c r="B4" s="1191"/>
      <c r="C4" s="1207"/>
      <c r="D4" s="1207"/>
      <c r="E4" s="1052"/>
      <c r="F4" s="1052"/>
      <c r="G4" s="1012" t="s">
        <v>903</v>
      </c>
      <c r="H4" s="381" t="s">
        <v>19</v>
      </c>
      <c r="I4" s="381" t="s">
        <v>904</v>
      </c>
      <c r="J4" s="381" t="s">
        <v>20</v>
      </c>
      <c r="K4" s="381" t="s">
        <v>21</v>
      </c>
      <c r="L4" s="381" t="s">
        <v>905</v>
      </c>
      <c r="M4" s="381" t="s">
        <v>22</v>
      </c>
      <c r="N4" s="1012" t="s">
        <v>906</v>
      </c>
      <c r="O4" s="1013" t="s">
        <v>907</v>
      </c>
      <c r="P4" s="1012" t="s">
        <v>903</v>
      </c>
      <c r="Q4" s="381" t="s">
        <v>23</v>
      </c>
      <c r="R4" s="381" t="s">
        <v>24</v>
      </c>
      <c r="S4" s="381" t="s">
        <v>25</v>
      </c>
      <c r="T4" s="381" t="s">
        <v>908</v>
      </c>
      <c r="U4" s="381" t="s">
        <v>26</v>
      </c>
      <c r="V4" s="381" t="s">
        <v>27</v>
      </c>
      <c r="W4" s="1012" t="s">
        <v>906</v>
      </c>
      <c r="X4" s="1012" t="s">
        <v>907</v>
      </c>
      <c r="Y4" s="1012" t="s">
        <v>903</v>
      </c>
      <c r="Z4" s="1012" t="s">
        <v>909</v>
      </c>
      <c r="AA4" s="1013" t="s">
        <v>907</v>
      </c>
      <c r="AB4" s="1012" t="s">
        <v>910</v>
      </c>
      <c r="AC4" s="1012" t="s">
        <v>911</v>
      </c>
      <c r="AD4" s="1013" t="s">
        <v>912</v>
      </c>
    </row>
    <row r="5" spans="1:30" s="1015" customFormat="1" ht="30" customHeight="1">
      <c r="A5" s="949" t="str">
        <f>目录及填表说明!$D$3</f>
        <v>请填XX地区</v>
      </c>
      <c r="B5" s="949" t="str">
        <f>目录及填表说明!$D$4</f>
        <v>请填XX项目</v>
      </c>
      <c r="C5" s="1203" t="s">
        <v>913</v>
      </c>
      <c r="D5" s="1204"/>
      <c r="E5" s="959">
        <f>'表2.6 销售执行表（出售）'!F35</f>
        <v>0</v>
      </c>
      <c r="F5" s="959">
        <f>'表2.6 销售执行表（出售）'!G35</f>
        <v>0</v>
      </c>
      <c r="G5" s="951">
        <f>'表2.6 销售执行表（出售）'!H35</f>
        <v>0</v>
      </c>
      <c r="H5" s="959">
        <f>'表2.6 销售执行表（出售）'!I35</f>
        <v>0</v>
      </c>
      <c r="I5" s="959">
        <f>'表2.6 销售执行表（出售）'!J35</f>
        <v>0</v>
      </c>
      <c r="J5" s="959">
        <f>'表2.6 销售执行表（出售）'!K35</f>
        <v>0</v>
      </c>
      <c r="K5" s="959">
        <f>'表2.6 销售执行表（出售）'!L35</f>
        <v>0</v>
      </c>
      <c r="L5" s="959">
        <f>'表2.6 销售执行表（出售）'!M35</f>
        <v>0</v>
      </c>
      <c r="M5" s="959">
        <f>'表2.6 销售执行表（出售）'!N35</f>
        <v>0</v>
      </c>
      <c r="N5" s="959">
        <f>SUM(H5:M5)</f>
        <v>0</v>
      </c>
      <c r="O5" s="1014">
        <f>IF(G5=0,IF(N5&gt;0,100%,IF(N5&lt;0,-100%,0)),IF(G5&lt;0,IF(N5&gt;0,100%,-N5/G5),N5/G5))</f>
        <v>0</v>
      </c>
      <c r="P5" s="951">
        <f>'表2.6 销售执行表（出售）'!Q35</f>
        <v>0</v>
      </c>
      <c r="Q5" s="959">
        <f>'表2.6 销售执行表（出售）'!R35</f>
        <v>0</v>
      </c>
      <c r="R5" s="959">
        <f>'表2.6 销售执行表（出售）'!S35</f>
        <v>0</v>
      </c>
      <c r="S5" s="959">
        <f>'表2.6 销售执行表（出售）'!T35</f>
        <v>0</v>
      </c>
      <c r="T5" s="959">
        <f>'表2.6 销售执行表（出售）'!U35</f>
        <v>0</v>
      </c>
      <c r="U5" s="959">
        <f>'表2.6 销售执行表（出售）'!V35</f>
        <v>0</v>
      </c>
      <c r="V5" s="959">
        <f>'表2.6 销售执行表（出售）'!W35</f>
        <v>0</v>
      </c>
      <c r="W5" s="959">
        <f>SUM(Q5:V5)</f>
        <v>0</v>
      </c>
      <c r="X5" s="1014">
        <f>IF(P5=0,IF(W5&gt;0,100%,IF(W5&lt;0,-100%,0)),IF(P5&lt;0,IF(W5&gt;0,100%,-W5/P5),W5/P5))</f>
        <v>0</v>
      </c>
      <c r="Y5" s="959">
        <f t="shared" ref="Y5" si="0">G5+P5</f>
        <v>0</v>
      </c>
      <c r="Z5" s="959">
        <f t="shared" ref="Z5" si="1">N5+W5</f>
        <v>0</v>
      </c>
      <c r="AA5" s="1014">
        <f>IF(Y5=0,IF(Z5&gt;0,100%,IF(Z5&lt;0,-100%,0)),IF(Y5&lt;0,IF(Z5&gt;0,100%,-Z5/Y5),Z5/Y5))</f>
        <v>0</v>
      </c>
      <c r="AB5" s="959">
        <f>'表2.6 销售执行表（出售）'!$AC$35</f>
        <v>0</v>
      </c>
      <c r="AC5" s="959">
        <f>F5+N5+W5</f>
        <v>0</v>
      </c>
      <c r="AD5" s="1014">
        <f>IF(AB5=0,IF(AC5&gt;0,100%,IF(AC5&lt;0,-100%,0)),IF(AB5&lt;0,IF(AC5&gt;0,100%,-AC5/AB5),AC5/AB5))</f>
        <v>0</v>
      </c>
    </row>
    <row r="6" spans="1:30" s="1019" customFormat="1">
      <c r="A6" s="789" t="str">
        <f>目录及填表说明!$D$3</f>
        <v>请填XX地区</v>
      </c>
      <c r="B6" s="789" t="str">
        <f>目录及填表说明!$D$4</f>
        <v>请填XX项目</v>
      </c>
      <c r="C6" s="1016" t="s">
        <v>28</v>
      </c>
      <c r="D6" s="1197" t="s">
        <v>914</v>
      </c>
      <c r="E6" s="382">
        <f>'表2.6 销售执行表（出售）'!F6</f>
        <v>0</v>
      </c>
      <c r="F6" s="382">
        <f>'表2.6 销售执行表（出售）'!G6</f>
        <v>0</v>
      </c>
      <c r="G6" s="383">
        <f>'表2.6 销售执行表（出售）'!H6</f>
        <v>0</v>
      </c>
      <c r="H6" s="382">
        <f>'表2.6 销售执行表（出售）'!I6</f>
        <v>0</v>
      </c>
      <c r="I6" s="382">
        <f>'表2.6 销售执行表（出售）'!J6</f>
        <v>0</v>
      </c>
      <c r="J6" s="382">
        <f>'表2.6 销售执行表（出售）'!K6</f>
        <v>0</v>
      </c>
      <c r="K6" s="382">
        <f>'表2.6 销售执行表（出售）'!L6</f>
        <v>0</v>
      </c>
      <c r="L6" s="382">
        <f>'表2.6 销售执行表（出售）'!M6</f>
        <v>0</v>
      </c>
      <c r="M6" s="382">
        <f>'表2.6 销售执行表（出售）'!N6</f>
        <v>0</v>
      </c>
      <c r="N6" s="384">
        <f t="shared" ref="N6:N34" si="2">SUM(H6:M6)</f>
        <v>0</v>
      </c>
      <c r="O6" s="1017">
        <f t="shared" ref="O6:O103" si="3">IF(G6=0,IF(N6&gt;0,100%,IF(N6&lt;0,-100%,0)),IF(G6&lt;0,IF(N6&gt;0,100%,-N6/G6),N6/G6))</f>
        <v>0</v>
      </c>
      <c r="P6" s="951">
        <f>'表2.6 销售执行表（出售）'!Q6</f>
        <v>0</v>
      </c>
      <c r="Q6" s="382">
        <f>'表2.6 销售执行表（出售）'!R6</f>
        <v>0</v>
      </c>
      <c r="R6" s="382">
        <f>'表2.6 销售执行表（出售）'!S6</f>
        <v>0</v>
      </c>
      <c r="S6" s="382">
        <f>'表2.6 销售执行表（出售）'!T6</f>
        <v>0</v>
      </c>
      <c r="T6" s="382">
        <f>'表2.6 销售执行表（出售）'!U6</f>
        <v>0</v>
      </c>
      <c r="U6" s="382">
        <f>'表2.6 销售执行表（出售）'!V6</f>
        <v>0</v>
      </c>
      <c r="V6" s="382">
        <f>'表2.6 销售执行表（出售）'!W6</f>
        <v>0</v>
      </c>
      <c r="W6" s="384">
        <f t="shared" ref="W6:W34" si="4">SUM(Q6:V6)</f>
        <v>0</v>
      </c>
      <c r="X6" s="1017">
        <f t="shared" ref="X6:X103" si="5">IF(P6=0,IF(W6&gt;0,100%,IF(W6&lt;0,-100%,0)),IF(P6&lt;0,IF(W6&gt;0,100%,-W6/P6),W6/P6))</f>
        <v>0</v>
      </c>
      <c r="Y6" s="1018">
        <f t="shared" ref="Y6:Y34" si="6">G6+P6</f>
        <v>0</v>
      </c>
      <c r="Z6" s="384">
        <f t="shared" ref="Z6:Z34" si="7">N6+W6</f>
        <v>0</v>
      </c>
      <c r="AA6" s="1017">
        <f t="shared" ref="AA6:AA34" si="8">IF(Y6=0,IF(Z6&gt;0,100%,IF(Z6&lt;0,-100%,0)),IF(Y6&lt;0,IF(Z6&gt;0,100%,-Z6/Y6),Z6/Y6))</f>
        <v>0</v>
      </c>
      <c r="AB6" s="49">
        <f>'表2.6 销售执行表（出售）'!AC6</f>
        <v>0</v>
      </c>
      <c r="AC6" s="384">
        <f t="shared" ref="AC6:AC34" si="9">F6+N6+W6</f>
        <v>0</v>
      </c>
      <c r="AD6" s="1017">
        <f t="shared" ref="AD6:AD34" si="10">IF(AB6=0,IF(AC6&gt;0,100%,IF(AC6&lt;0,-100%,0)),IF(AB6&lt;0,IF(AC6&gt;0,100%,-AC6/AB6),AC6/AB6))</f>
        <v>0</v>
      </c>
    </row>
    <row r="7" spans="1:30" s="1019" customFormat="1" outlineLevel="1">
      <c r="A7" s="789" t="str">
        <f>目录及填表说明!$D$3</f>
        <v>请填XX地区</v>
      </c>
      <c r="B7" s="789" t="str">
        <f>目录及填表说明!$D$4</f>
        <v>请填XX项目</v>
      </c>
      <c r="C7" s="1020" t="str">
        <f>'表2.6 销售执行表（出售）'!E7</f>
        <v>类别1</v>
      </c>
      <c r="D7" s="1198"/>
      <c r="E7" s="385">
        <f>'表2.6 销售执行表（出售）'!F7</f>
        <v>0</v>
      </c>
      <c r="F7" s="385">
        <f>'表2.6 销售执行表（出售）'!G7</f>
        <v>0</v>
      </c>
      <c r="G7" s="383">
        <f>'表2.6 销售执行表（出售）'!H7</f>
        <v>0</v>
      </c>
      <c r="H7" s="385">
        <f>'表2.6 销售执行表（出售）'!I7</f>
        <v>0</v>
      </c>
      <c r="I7" s="385">
        <f>'表2.6 销售执行表（出售）'!J7</f>
        <v>0</v>
      </c>
      <c r="J7" s="385">
        <f>'表2.6 销售执行表（出售）'!K7</f>
        <v>0</v>
      </c>
      <c r="K7" s="385">
        <f>'表2.6 销售执行表（出售）'!L7</f>
        <v>0</v>
      </c>
      <c r="L7" s="385">
        <f>'表2.6 销售执行表（出售）'!M7</f>
        <v>0</v>
      </c>
      <c r="M7" s="385">
        <f>'表2.6 销售执行表（出售）'!N7</f>
        <v>0</v>
      </c>
      <c r="N7" s="384">
        <f t="shared" si="2"/>
        <v>0</v>
      </c>
      <c r="O7" s="1017">
        <f t="shared" si="3"/>
        <v>0</v>
      </c>
      <c r="P7" s="951">
        <f>'表2.6 销售执行表（出售）'!Q7</f>
        <v>0</v>
      </c>
      <c r="Q7" s="385">
        <f>'表2.6 销售执行表（出售）'!R7</f>
        <v>0</v>
      </c>
      <c r="R7" s="385">
        <f>'表2.6 销售执行表（出售）'!S7</f>
        <v>0</v>
      </c>
      <c r="S7" s="385">
        <f>'表2.6 销售执行表（出售）'!T7</f>
        <v>0</v>
      </c>
      <c r="T7" s="385">
        <f>'表2.6 销售执行表（出售）'!U7</f>
        <v>0</v>
      </c>
      <c r="U7" s="385">
        <f>'表2.6 销售执行表（出售）'!V7</f>
        <v>0</v>
      </c>
      <c r="V7" s="385">
        <f>'表2.6 销售执行表（出售）'!W7</f>
        <v>0</v>
      </c>
      <c r="W7" s="384">
        <f t="shared" si="4"/>
        <v>0</v>
      </c>
      <c r="X7" s="1017">
        <f t="shared" si="5"/>
        <v>0</v>
      </c>
      <c r="Y7" s="1018">
        <f t="shared" si="6"/>
        <v>0</v>
      </c>
      <c r="Z7" s="384">
        <f t="shared" si="7"/>
        <v>0</v>
      </c>
      <c r="AA7" s="1017">
        <f t="shared" si="8"/>
        <v>0</v>
      </c>
      <c r="AB7" s="49">
        <f>'表2.6 销售执行表（出售）'!AC7</f>
        <v>0</v>
      </c>
      <c r="AC7" s="384">
        <f t="shared" si="9"/>
        <v>0</v>
      </c>
      <c r="AD7" s="1017">
        <f t="shared" si="10"/>
        <v>0</v>
      </c>
    </row>
    <row r="8" spans="1:30" s="1019" customFormat="1" outlineLevel="1">
      <c r="A8" s="789" t="str">
        <f>目录及填表说明!$D$3</f>
        <v>请填XX地区</v>
      </c>
      <c r="B8" s="789" t="str">
        <f>目录及填表说明!$D$4</f>
        <v>请填XX项目</v>
      </c>
      <c r="C8" s="1020" t="str">
        <f>'表2.6 销售执行表（出售）'!E8</f>
        <v>类别2</v>
      </c>
      <c r="D8" s="1198"/>
      <c r="E8" s="385">
        <f>'表2.6 销售执行表（出售）'!F8</f>
        <v>0</v>
      </c>
      <c r="F8" s="385">
        <f>'表2.6 销售执行表（出售）'!G8</f>
        <v>0</v>
      </c>
      <c r="G8" s="383">
        <f>'表2.6 销售执行表（出售）'!H8</f>
        <v>0</v>
      </c>
      <c r="H8" s="385">
        <f>'表2.6 销售执行表（出售）'!I8</f>
        <v>0</v>
      </c>
      <c r="I8" s="385">
        <f>'表2.6 销售执行表（出售）'!J8</f>
        <v>0</v>
      </c>
      <c r="J8" s="385">
        <f>'表2.6 销售执行表（出售）'!K8</f>
        <v>0</v>
      </c>
      <c r="K8" s="385">
        <f>'表2.6 销售执行表（出售）'!L8</f>
        <v>0</v>
      </c>
      <c r="L8" s="385">
        <f>'表2.6 销售执行表（出售）'!M8</f>
        <v>0</v>
      </c>
      <c r="M8" s="385">
        <f>'表2.6 销售执行表（出售）'!N8</f>
        <v>0</v>
      </c>
      <c r="N8" s="384">
        <f t="shared" si="2"/>
        <v>0</v>
      </c>
      <c r="O8" s="1017">
        <f t="shared" si="3"/>
        <v>0</v>
      </c>
      <c r="P8" s="951">
        <f>'表2.6 销售执行表（出售）'!Q8</f>
        <v>0</v>
      </c>
      <c r="Q8" s="385">
        <f>'表2.6 销售执行表（出售）'!R8</f>
        <v>0</v>
      </c>
      <c r="R8" s="385">
        <f>'表2.6 销售执行表（出售）'!S8</f>
        <v>0</v>
      </c>
      <c r="S8" s="385">
        <f>'表2.6 销售执行表（出售）'!T8</f>
        <v>0</v>
      </c>
      <c r="T8" s="385">
        <f>'表2.6 销售执行表（出售）'!U8</f>
        <v>0</v>
      </c>
      <c r="U8" s="385">
        <f>'表2.6 销售执行表（出售）'!V8</f>
        <v>0</v>
      </c>
      <c r="V8" s="385">
        <f>'表2.6 销售执行表（出售）'!W8</f>
        <v>0</v>
      </c>
      <c r="W8" s="384">
        <f t="shared" si="4"/>
        <v>0</v>
      </c>
      <c r="X8" s="1017">
        <f t="shared" si="5"/>
        <v>0</v>
      </c>
      <c r="Y8" s="1018">
        <f t="shared" si="6"/>
        <v>0</v>
      </c>
      <c r="Z8" s="384">
        <f t="shared" si="7"/>
        <v>0</v>
      </c>
      <c r="AA8" s="1017">
        <f t="shared" si="8"/>
        <v>0</v>
      </c>
      <c r="AB8" s="49">
        <f>'表2.6 销售执行表（出售）'!AC8</f>
        <v>0</v>
      </c>
      <c r="AC8" s="384">
        <f t="shared" si="9"/>
        <v>0</v>
      </c>
      <c r="AD8" s="1017">
        <f t="shared" si="10"/>
        <v>0</v>
      </c>
    </row>
    <row r="9" spans="1:30" s="1019" customFormat="1" outlineLevel="1">
      <c r="A9" s="789" t="str">
        <f>目录及填表说明!$D$3</f>
        <v>请填XX地区</v>
      </c>
      <c r="B9" s="789" t="str">
        <f>目录及填表说明!$D$4</f>
        <v>请填XX项目</v>
      </c>
      <c r="C9" s="1021" t="str">
        <f>'表2.6 销售执行表（出售）'!E9</f>
        <v>类别3</v>
      </c>
      <c r="D9" s="1198"/>
      <c r="E9" s="385">
        <f>'表2.6 销售执行表（出售）'!F9</f>
        <v>0</v>
      </c>
      <c r="F9" s="385">
        <f>'表2.6 销售执行表（出售）'!G9</f>
        <v>0</v>
      </c>
      <c r="G9" s="383">
        <f>'表2.6 销售执行表（出售）'!H9</f>
        <v>0</v>
      </c>
      <c r="H9" s="385">
        <f>'表2.6 销售执行表（出售）'!I9</f>
        <v>0</v>
      </c>
      <c r="I9" s="385">
        <f>'表2.6 销售执行表（出售）'!J9</f>
        <v>0</v>
      </c>
      <c r="J9" s="385">
        <f>'表2.6 销售执行表（出售）'!K9</f>
        <v>0</v>
      </c>
      <c r="K9" s="385">
        <f>'表2.6 销售执行表（出售）'!L9</f>
        <v>0</v>
      </c>
      <c r="L9" s="385">
        <f>'表2.6 销售执行表（出售）'!M9</f>
        <v>0</v>
      </c>
      <c r="M9" s="385">
        <f>'表2.6 销售执行表（出售）'!N9</f>
        <v>0</v>
      </c>
      <c r="N9" s="384">
        <f t="shared" si="2"/>
        <v>0</v>
      </c>
      <c r="O9" s="1017">
        <f t="shared" si="3"/>
        <v>0</v>
      </c>
      <c r="P9" s="951">
        <f>'表2.6 销售执行表（出售）'!Q9</f>
        <v>0</v>
      </c>
      <c r="Q9" s="385">
        <f>'表2.6 销售执行表（出售）'!R9</f>
        <v>0</v>
      </c>
      <c r="R9" s="385">
        <f>'表2.6 销售执行表（出售）'!S9</f>
        <v>0</v>
      </c>
      <c r="S9" s="385">
        <f>'表2.6 销售执行表（出售）'!T9</f>
        <v>0</v>
      </c>
      <c r="T9" s="385">
        <f>'表2.6 销售执行表（出售）'!U9</f>
        <v>0</v>
      </c>
      <c r="U9" s="385">
        <f>'表2.6 销售执行表（出售）'!V9</f>
        <v>0</v>
      </c>
      <c r="V9" s="385">
        <f>'表2.6 销售执行表（出售）'!W9</f>
        <v>0</v>
      </c>
      <c r="W9" s="384">
        <f t="shared" si="4"/>
        <v>0</v>
      </c>
      <c r="X9" s="1017">
        <f t="shared" si="5"/>
        <v>0</v>
      </c>
      <c r="Y9" s="1018">
        <f t="shared" si="6"/>
        <v>0</v>
      </c>
      <c r="Z9" s="384">
        <f t="shared" si="7"/>
        <v>0</v>
      </c>
      <c r="AA9" s="1017">
        <f t="shared" si="8"/>
        <v>0</v>
      </c>
      <c r="AB9" s="49">
        <f>'表2.6 销售执行表（出售）'!AC9</f>
        <v>0</v>
      </c>
      <c r="AC9" s="384">
        <f t="shared" si="9"/>
        <v>0</v>
      </c>
      <c r="AD9" s="1017">
        <f t="shared" si="10"/>
        <v>0</v>
      </c>
    </row>
    <row r="10" spans="1:30" s="1019" customFormat="1" outlineLevel="1">
      <c r="A10" s="789" t="str">
        <f>目录及填表说明!$D$3</f>
        <v>请填XX地区</v>
      </c>
      <c r="B10" s="789" t="str">
        <f>目录及填表说明!$D$4</f>
        <v>请填XX项目</v>
      </c>
      <c r="C10" s="1020" t="str">
        <f>'表2.6 销售执行表（出售）'!E10</f>
        <v>类别4</v>
      </c>
      <c r="D10" s="1198"/>
      <c r="E10" s="385">
        <f>'表2.6 销售执行表（出售）'!F10</f>
        <v>0</v>
      </c>
      <c r="F10" s="385">
        <f>'表2.6 销售执行表（出售）'!G10</f>
        <v>0</v>
      </c>
      <c r="G10" s="383">
        <f>'表2.6 销售执行表（出售）'!H10</f>
        <v>0</v>
      </c>
      <c r="H10" s="385">
        <f>'表2.6 销售执行表（出售）'!I10</f>
        <v>0</v>
      </c>
      <c r="I10" s="385">
        <f>'表2.6 销售执行表（出售）'!J10</f>
        <v>0</v>
      </c>
      <c r="J10" s="385">
        <f>'表2.6 销售执行表（出售）'!K10</f>
        <v>0</v>
      </c>
      <c r="K10" s="385">
        <f>'表2.6 销售执行表（出售）'!L10</f>
        <v>0</v>
      </c>
      <c r="L10" s="385">
        <f>'表2.6 销售执行表（出售）'!M10</f>
        <v>0</v>
      </c>
      <c r="M10" s="385">
        <f>'表2.6 销售执行表（出售）'!N10</f>
        <v>0</v>
      </c>
      <c r="N10" s="384">
        <f t="shared" si="2"/>
        <v>0</v>
      </c>
      <c r="O10" s="1017">
        <f t="shared" si="3"/>
        <v>0</v>
      </c>
      <c r="P10" s="951">
        <f>'表2.6 销售执行表（出售）'!Q10</f>
        <v>0</v>
      </c>
      <c r="Q10" s="385">
        <f>'表2.6 销售执行表（出售）'!R10</f>
        <v>0</v>
      </c>
      <c r="R10" s="385">
        <f>'表2.6 销售执行表（出售）'!S10</f>
        <v>0</v>
      </c>
      <c r="S10" s="385">
        <f>'表2.6 销售执行表（出售）'!T10</f>
        <v>0</v>
      </c>
      <c r="T10" s="385">
        <f>'表2.6 销售执行表（出售）'!U10</f>
        <v>0</v>
      </c>
      <c r="U10" s="385">
        <f>'表2.6 销售执行表（出售）'!V10</f>
        <v>0</v>
      </c>
      <c r="V10" s="385">
        <f>'表2.6 销售执行表（出售）'!W10</f>
        <v>0</v>
      </c>
      <c r="W10" s="384">
        <f t="shared" si="4"/>
        <v>0</v>
      </c>
      <c r="X10" s="1017">
        <f t="shared" si="5"/>
        <v>0</v>
      </c>
      <c r="Y10" s="1018">
        <f t="shared" si="6"/>
        <v>0</v>
      </c>
      <c r="Z10" s="384">
        <f t="shared" si="7"/>
        <v>0</v>
      </c>
      <c r="AA10" s="1017">
        <f t="shared" si="8"/>
        <v>0</v>
      </c>
      <c r="AB10" s="49">
        <f>'表2.6 销售执行表（出售）'!AC10</f>
        <v>0</v>
      </c>
      <c r="AC10" s="384">
        <f t="shared" si="9"/>
        <v>0</v>
      </c>
      <c r="AD10" s="1017">
        <f t="shared" si="10"/>
        <v>0</v>
      </c>
    </row>
    <row r="11" spans="1:30" s="1019" customFormat="1">
      <c r="A11" s="789" t="str">
        <f>目录及填表说明!$D$3</f>
        <v>请填XX地区</v>
      </c>
      <c r="B11" s="789" t="str">
        <f>目录及填表说明!$D$4</f>
        <v>请填XX项目</v>
      </c>
      <c r="C11" s="1016" t="s">
        <v>29</v>
      </c>
      <c r="D11" s="1198"/>
      <c r="E11" s="382">
        <f>'表2.6 销售执行表（出售）'!F11</f>
        <v>0</v>
      </c>
      <c r="F11" s="382">
        <f>'表2.6 销售执行表（出售）'!G11</f>
        <v>0</v>
      </c>
      <c r="G11" s="383">
        <f>'表2.6 销售执行表（出售）'!H11</f>
        <v>0</v>
      </c>
      <c r="H11" s="382">
        <f>'表2.6 销售执行表（出售）'!I11</f>
        <v>0</v>
      </c>
      <c r="I11" s="382">
        <f>'表2.6 销售执行表（出售）'!J11</f>
        <v>0</v>
      </c>
      <c r="J11" s="382">
        <f>'表2.6 销售执行表（出售）'!K11</f>
        <v>0</v>
      </c>
      <c r="K11" s="382">
        <f>'表2.6 销售执行表（出售）'!L11</f>
        <v>0</v>
      </c>
      <c r="L11" s="382">
        <f>'表2.6 销售执行表（出售）'!M11</f>
        <v>0</v>
      </c>
      <c r="M11" s="382">
        <f>'表2.6 销售执行表（出售）'!N11</f>
        <v>0</v>
      </c>
      <c r="N11" s="384">
        <f t="shared" si="2"/>
        <v>0</v>
      </c>
      <c r="O11" s="1017">
        <f t="shared" si="3"/>
        <v>0</v>
      </c>
      <c r="P11" s="951">
        <f>'表2.6 销售执行表（出售）'!Q11</f>
        <v>0</v>
      </c>
      <c r="Q11" s="382">
        <f>'表2.6 销售执行表（出售）'!R11</f>
        <v>0</v>
      </c>
      <c r="R11" s="382">
        <f>'表2.6 销售执行表（出售）'!S11</f>
        <v>0</v>
      </c>
      <c r="S11" s="382">
        <f>'表2.6 销售执行表（出售）'!T11</f>
        <v>0</v>
      </c>
      <c r="T11" s="382">
        <f>'表2.6 销售执行表（出售）'!U11</f>
        <v>0</v>
      </c>
      <c r="U11" s="382">
        <f>'表2.6 销售执行表（出售）'!V11</f>
        <v>0</v>
      </c>
      <c r="V11" s="382">
        <f>'表2.6 销售执行表（出售）'!W11</f>
        <v>0</v>
      </c>
      <c r="W11" s="384">
        <f t="shared" si="4"/>
        <v>0</v>
      </c>
      <c r="X11" s="1017">
        <f t="shared" si="5"/>
        <v>0</v>
      </c>
      <c r="Y11" s="1018">
        <f t="shared" si="6"/>
        <v>0</v>
      </c>
      <c r="Z11" s="384">
        <f t="shared" si="7"/>
        <v>0</v>
      </c>
      <c r="AA11" s="1017">
        <f t="shared" si="8"/>
        <v>0</v>
      </c>
      <c r="AB11" s="49">
        <f>'表2.6 销售执行表（出售）'!AC11</f>
        <v>0</v>
      </c>
      <c r="AC11" s="384">
        <f t="shared" si="9"/>
        <v>0</v>
      </c>
      <c r="AD11" s="1017">
        <f t="shared" si="10"/>
        <v>0</v>
      </c>
    </row>
    <row r="12" spans="1:30" s="1019" customFormat="1" outlineLevel="1">
      <c r="A12" s="789" t="str">
        <f>目录及填表说明!$D$3</f>
        <v>请填XX地区</v>
      </c>
      <c r="B12" s="789" t="str">
        <f>目录及填表说明!$D$4</f>
        <v>请填XX项目</v>
      </c>
      <c r="C12" s="1021" t="str">
        <f>'表2.6 销售执行表（出售）'!E12</f>
        <v>类别1</v>
      </c>
      <c r="D12" s="1198"/>
      <c r="E12" s="385">
        <f>'表2.6 销售执行表（出售）'!F12</f>
        <v>0</v>
      </c>
      <c r="F12" s="385">
        <f>'表2.6 销售执行表（出售）'!G12</f>
        <v>0</v>
      </c>
      <c r="G12" s="383">
        <f>'表2.6 销售执行表（出售）'!H12</f>
        <v>0</v>
      </c>
      <c r="H12" s="385">
        <f>'表2.6 销售执行表（出售）'!I12</f>
        <v>0</v>
      </c>
      <c r="I12" s="385">
        <f>'表2.6 销售执行表（出售）'!J12</f>
        <v>0</v>
      </c>
      <c r="J12" s="385">
        <f>'表2.6 销售执行表（出售）'!K12</f>
        <v>0</v>
      </c>
      <c r="K12" s="385">
        <f>'表2.6 销售执行表（出售）'!L12</f>
        <v>0</v>
      </c>
      <c r="L12" s="385">
        <f>'表2.6 销售执行表（出售）'!M12</f>
        <v>0</v>
      </c>
      <c r="M12" s="385">
        <f>'表2.6 销售执行表（出售）'!N12</f>
        <v>0</v>
      </c>
      <c r="N12" s="384">
        <f t="shared" si="2"/>
        <v>0</v>
      </c>
      <c r="O12" s="1017">
        <f t="shared" si="3"/>
        <v>0</v>
      </c>
      <c r="P12" s="951">
        <f>'表2.6 销售执行表（出售）'!Q12</f>
        <v>0</v>
      </c>
      <c r="Q12" s="385">
        <f>'表2.6 销售执行表（出售）'!R12</f>
        <v>0</v>
      </c>
      <c r="R12" s="385">
        <f>'表2.6 销售执行表（出售）'!S12</f>
        <v>0</v>
      </c>
      <c r="S12" s="385">
        <f>'表2.6 销售执行表（出售）'!T12</f>
        <v>0</v>
      </c>
      <c r="T12" s="385">
        <f>'表2.6 销售执行表（出售）'!U12</f>
        <v>0</v>
      </c>
      <c r="U12" s="385">
        <f>'表2.6 销售执行表（出售）'!V12</f>
        <v>0</v>
      </c>
      <c r="V12" s="385">
        <f>'表2.6 销售执行表（出售）'!W12</f>
        <v>0</v>
      </c>
      <c r="W12" s="384">
        <f t="shared" si="4"/>
        <v>0</v>
      </c>
      <c r="X12" s="1017">
        <f t="shared" si="5"/>
        <v>0</v>
      </c>
      <c r="Y12" s="1018">
        <f t="shared" si="6"/>
        <v>0</v>
      </c>
      <c r="Z12" s="384">
        <f t="shared" si="7"/>
        <v>0</v>
      </c>
      <c r="AA12" s="1017">
        <f t="shared" si="8"/>
        <v>0</v>
      </c>
      <c r="AB12" s="49">
        <f>'表2.6 销售执行表（出售）'!AC12</f>
        <v>0</v>
      </c>
      <c r="AC12" s="384">
        <f t="shared" si="9"/>
        <v>0</v>
      </c>
      <c r="AD12" s="1017">
        <f t="shared" si="10"/>
        <v>0</v>
      </c>
    </row>
    <row r="13" spans="1:30" s="1019" customFormat="1" outlineLevel="1">
      <c r="A13" s="789" t="str">
        <f>目录及填表说明!$D$3</f>
        <v>请填XX地区</v>
      </c>
      <c r="B13" s="789" t="str">
        <f>目录及填表说明!$D$4</f>
        <v>请填XX项目</v>
      </c>
      <c r="C13" s="1021" t="str">
        <f>'表2.6 销售执行表（出售）'!E13</f>
        <v>类别2</v>
      </c>
      <c r="D13" s="1198"/>
      <c r="E13" s="385">
        <f>'表2.6 销售执行表（出售）'!F13</f>
        <v>0</v>
      </c>
      <c r="F13" s="385">
        <f>'表2.6 销售执行表（出售）'!G13</f>
        <v>0</v>
      </c>
      <c r="G13" s="383">
        <f>'表2.6 销售执行表（出售）'!H13</f>
        <v>0</v>
      </c>
      <c r="H13" s="385">
        <f>'表2.6 销售执行表（出售）'!I13</f>
        <v>0</v>
      </c>
      <c r="I13" s="385">
        <f>'表2.6 销售执行表（出售）'!J13</f>
        <v>0</v>
      </c>
      <c r="J13" s="385">
        <f>'表2.6 销售执行表（出售）'!K13</f>
        <v>0</v>
      </c>
      <c r="K13" s="385">
        <f>'表2.6 销售执行表（出售）'!L13</f>
        <v>0</v>
      </c>
      <c r="L13" s="385">
        <f>'表2.6 销售执行表（出售）'!M13</f>
        <v>0</v>
      </c>
      <c r="M13" s="385">
        <f>'表2.6 销售执行表（出售）'!N13</f>
        <v>0</v>
      </c>
      <c r="N13" s="384">
        <f t="shared" si="2"/>
        <v>0</v>
      </c>
      <c r="O13" s="1017">
        <f t="shared" si="3"/>
        <v>0</v>
      </c>
      <c r="P13" s="951">
        <f>'表2.6 销售执行表（出售）'!Q13</f>
        <v>0</v>
      </c>
      <c r="Q13" s="385">
        <f>'表2.6 销售执行表（出售）'!R13</f>
        <v>0</v>
      </c>
      <c r="R13" s="385">
        <f>'表2.6 销售执行表（出售）'!S13</f>
        <v>0</v>
      </c>
      <c r="S13" s="385">
        <f>'表2.6 销售执行表（出售）'!T13</f>
        <v>0</v>
      </c>
      <c r="T13" s="385">
        <f>'表2.6 销售执行表（出售）'!U13</f>
        <v>0</v>
      </c>
      <c r="U13" s="385">
        <f>'表2.6 销售执行表（出售）'!V13</f>
        <v>0</v>
      </c>
      <c r="V13" s="385">
        <f>'表2.6 销售执行表（出售）'!W13</f>
        <v>0</v>
      </c>
      <c r="W13" s="384">
        <f t="shared" si="4"/>
        <v>0</v>
      </c>
      <c r="X13" s="1017">
        <f t="shared" si="5"/>
        <v>0</v>
      </c>
      <c r="Y13" s="1018">
        <f t="shared" si="6"/>
        <v>0</v>
      </c>
      <c r="Z13" s="384">
        <f t="shared" si="7"/>
        <v>0</v>
      </c>
      <c r="AA13" s="1017">
        <f t="shared" si="8"/>
        <v>0</v>
      </c>
      <c r="AB13" s="49">
        <f>'表2.6 销售执行表（出售）'!AC13</f>
        <v>0</v>
      </c>
      <c r="AC13" s="384">
        <f t="shared" si="9"/>
        <v>0</v>
      </c>
      <c r="AD13" s="1017">
        <f t="shared" si="10"/>
        <v>0</v>
      </c>
    </row>
    <row r="14" spans="1:30" s="1019" customFormat="1" outlineLevel="1">
      <c r="A14" s="789" t="str">
        <f>目录及填表说明!$D$3</f>
        <v>请填XX地区</v>
      </c>
      <c r="B14" s="789" t="str">
        <f>目录及填表说明!$D$4</f>
        <v>请填XX项目</v>
      </c>
      <c r="C14" s="1021" t="str">
        <f>'表2.6 销售执行表（出售）'!E14</f>
        <v>类别3</v>
      </c>
      <c r="D14" s="1198"/>
      <c r="E14" s="385">
        <f>'表2.6 销售执行表（出售）'!F14</f>
        <v>0</v>
      </c>
      <c r="F14" s="385">
        <f>'表2.6 销售执行表（出售）'!G14</f>
        <v>0</v>
      </c>
      <c r="G14" s="383">
        <f>'表2.6 销售执行表（出售）'!H14</f>
        <v>0</v>
      </c>
      <c r="H14" s="385">
        <f>'表2.6 销售执行表（出售）'!I14</f>
        <v>0</v>
      </c>
      <c r="I14" s="385">
        <f>'表2.6 销售执行表（出售）'!J14</f>
        <v>0</v>
      </c>
      <c r="J14" s="385">
        <f>'表2.6 销售执行表（出售）'!K14</f>
        <v>0</v>
      </c>
      <c r="K14" s="385">
        <f>'表2.6 销售执行表（出售）'!L14</f>
        <v>0</v>
      </c>
      <c r="L14" s="385">
        <f>'表2.6 销售执行表（出售）'!M14</f>
        <v>0</v>
      </c>
      <c r="M14" s="385">
        <f>'表2.6 销售执行表（出售）'!N14</f>
        <v>0</v>
      </c>
      <c r="N14" s="384">
        <f t="shared" si="2"/>
        <v>0</v>
      </c>
      <c r="O14" s="1017">
        <f t="shared" si="3"/>
        <v>0</v>
      </c>
      <c r="P14" s="951">
        <f>'表2.6 销售执行表（出售）'!Q14</f>
        <v>0</v>
      </c>
      <c r="Q14" s="385">
        <f>'表2.6 销售执行表（出售）'!R14</f>
        <v>0</v>
      </c>
      <c r="R14" s="385">
        <f>'表2.6 销售执行表（出售）'!S14</f>
        <v>0</v>
      </c>
      <c r="S14" s="385">
        <f>'表2.6 销售执行表（出售）'!T14</f>
        <v>0</v>
      </c>
      <c r="T14" s="385">
        <f>'表2.6 销售执行表（出售）'!U14</f>
        <v>0</v>
      </c>
      <c r="U14" s="385">
        <f>'表2.6 销售执行表（出售）'!V14</f>
        <v>0</v>
      </c>
      <c r="V14" s="385">
        <f>'表2.6 销售执行表（出售）'!W14</f>
        <v>0</v>
      </c>
      <c r="W14" s="384">
        <f t="shared" si="4"/>
        <v>0</v>
      </c>
      <c r="X14" s="1017">
        <f t="shared" si="5"/>
        <v>0</v>
      </c>
      <c r="Y14" s="1018">
        <f t="shared" si="6"/>
        <v>0</v>
      </c>
      <c r="Z14" s="384">
        <f t="shared" si="7"/>
        <v>0</v>
      </c>
      <c r="AA14" s="1017">
        <f t="shared" si="8"/>
        <v>0</v>
      </c>
      <c r="AB14" s="49">
        <f>'表2.6 销售执行表（出售）'!AC14</f>
        <v>0</v>
      </c>
      <c r="AC14" s="384">
        <f t="shared" si="9"/>
        <v>0</v>
      </c>
      <c r="AD14" s="1017">
        <f t="shared" si="10"/>
        <v>0</v>
      </c>
    </row>
    <row r="15" spans="1:30" s="1019" customFormat="1" outlineLevel="1">
      <c r="A15" s="789" t="str">
        <f>目录及填表说明!$D$3</f>
        <v>请填XX地区</v>
      </c>
      <c r="B15" s="789" t="str">
        <f>目录及填表说明!$D$4</f>
        <v>请填XX项目</v>
      </c>
      <c r="C15" s="1021" t="str">
        <f>'表2.6 销售执行表（出售）'!E15</f>
        <v>类别4</v>
      </c>
      <c r="D15" s="1198"/>
      <c r="E15" s="385">
        <f>'表2.6 销售执行表（出售）'!F15</f>
        <v>0</v>
      </c>
      <c r="F15" s="385">
        <f>'表2.6 销售执行表（出售）'!G15</f>
        <v>0</v>
      </c>
      <c r="G15" s="383">
        <f>'表2.6 销售执行表（出售）'!H15</f>
        <v>0</v>
      </c>
      <c r="H15" s="385">
        <f>'表2.6 销售执行表（出售）'!I15</f>
        <v>0</v>
      </c>
      <c r="I15" s="385">
        <f>'表2.6 销售执行表（出售）'!J15</f>
        <v>0</v>
      </c>
      <c r="J15" s="385">
        <f>'表2.6 销售执行表（出售）'!K15</f>
        <v>0</v>
      </c>
      <c r="K15" s="385">
        <f>'表2.6 销售执行表（出售）'!L15</f>
        <v>0</v>
      </c>
      <c r="L15" s="385">
        <f>'表2.6 销售执行表（出售）'!M15</f>
        <v>0</v>
      </c>
      <c r="M15" s="385">
        <f>'表2.6 销售执行表（出售）'!N15</f>
        <v>0</v>
      </c>
      <c r="N15" s="384">
        <f t="shared" si="2"/>
        <v>0</v>
      </c>
      <c r="O15" s="1017">
        <f t="shared" si="3"/>
        <v>0</v>
      </c>
      <c r="P15" s="951">
        <f>'表2.6 销售执行表（出售）'!Q15</f>
        <v>0</v>
      </c>
      <c r="Q15" s="385">
        <f>'表2.6 销售执行表（出售）'!R15</f>
        <v>0</v>
      </c>
      <c r="R15" s="385">
        <f>'表2.6 销售执行表（出售）'!S15</f>
        <v>0</v>
      </c>
      <c r="S15" s="385">
        <f>'表2.6 销售执行表（出售）'!T15</f>
        <v>0</v>
      </c>
      <c r="T15" s="385">
        <f>'表2.6 销售执行表（出售）'!U15</f>
        <v>0</v>
      </c>
      <c r="U15" s="385">
        <f>'表2.6 销售执行表（出售）'!V15</f>
        <v>0</v>
      </c>
      <c r="V15" s="385">
        <f>'表2.6 销售执行表（出售）'!W15</f>
        <v>0</v>
      </c>
      <c r="W15" s="384">
        <f t="shared" si="4"/>
        <v>0</v>
      </c>
      <c r="X15" s="1017">
        <f t="shared" si="5"/>
        <v>0</v>
      </c>
      <c r="Y15" s="1018">
        <f t="shared" si="6"/>
        <v>0</v>
      </c>
      <c r="Z15" s="384">
        <f t="shared" si="7"/>
        <v>0</v>
      </c>
      <c r="AA15" s="1017">
        <f t="shared" si="8"/>
        <v>0</v>
      </c>
      <c r="AB15" s="49">
        <f>'表2.6 销售执行表（出售）'!AC15</f>
        <v>0</v>
      </c>
      <c r="AC15" s="384">
        <f t="shared" si="9"/>
        <v>0</v>
      </c>
      <c r="AD15" s="1017">
        <f t="shared" si="10"/>
        <v>0</v>
      </c>
    </row>
    <row r="16" spans="1:30" s="1019" customFormat="1">
      <c r="A16" s="789" t="str">
        <f>目录及填表说明!$D$3</f>
        <v>请填XX地区</v>
      </c>
      <c r="B16" s="789" t="str">
        <f>目录及填表说明!$D$4</f>
        <v>请填XX项目</v>
      </c>
      <c r="C16" s="1016" t="s">
        <v>30</v>
      </c>
      <c r="D16" s="1198"/>
      <c r="E16" s="382">
        <f>'表2.6 销售执行表（出售）'!F16</f>
        <v>0</v>
      </c>
      <c r="F16" s="382">
        <f>'表2.6 销售执行表（出售）'!G16</f>
        <v>0</v>
      </c>
      <c r="G16" s="383">
        <f>'表2.6 销售执行表（出售）'!H16</f>
        <v>0</v>
      </c>
      <c r="H16" s="382">
        <f>'表2.6 销售执行表（出售）'!I16</f>
        <v>0</v>
      </c>
      <c r="I16" s="382">
        <f>'表2.6 销售执行表（出售）'!J16</f>
        <v>0</v>
      </c>
      <c r="J16" s="382">
        <f>'表2.6 销售执行表（出售）'!K16</f>
        <v>0</v>
      </c>
      <c r="K16" s="382">
        <f>'表2.6 销售执行表（出售）'!L16</f>
        <v>0</v>
      </c>
      <c r="L16" s="382">
        <f>'表2.6 销售执行表（出售）'!M16</f>
        <v>0</v>
      </c>
      <c r="M16" s="382">
        <f>'表2.6 销售执行表（出售）'!N16</f>
        <v>0</v>
      </c>
      <c r="N16" s="384">
        <f t="shared" si="2"/>
        <v>0</v>
      </c>
      <c r="O16" s="1017">
        <f t="shared" si="3"/>
        <v>0</v>
      </c>
      <c r="P16" s="951">
        <f>'表2.6 销售执行表（出售）'!Q16</f>
        <v>0</v>
      </c>
      <c r="Q16" s="382">
        <f>'表2.6 销售执行表（出售）'!R16</f>
        <v>0</v>
      </c>
      <c r="R16" s="382">
        <f>'表2.6 销售执行表（出售）'!S16</f>
        <v>0</v>
      </c>
      <c r="S16" s="382">
        <f>'表2.6 销售执行表（出售）'!T16</f>
        <v>0</v>
      </c>
      <c r="T16" s="382">
        <f>'表2.6 销售执行表（出售）'!U16</f>
        <v>0</v>
      </c>
      <c r="U16" s="382">
        <f>'表2.6 销售执行表（出售）'!V16</f>
        <v>0</v>
      </c>
      <c r="V16" s="382">
        <f>'表2.6 销售执行表（出售）'!W16</f>
        <v>0</v>
      </c>
      <c r="W16" s="384">
        <f t="shared" si="4"/>
        <v>0</v>
      </c>
      <c r="X16" s="1017">
        <f t="shared" si="5"/>
        <v>0</v>
      </c>
      <c r="Y16" s="1018">
        <f t="shared" si="6"/>
        <v>0</v>
      </c>
      <c r="Z16" s="384">
        <f t="shared" si="7"/>
        <v>0</v>
      </c>
      <c r="AA16" s="1017">
        <f t="shared" si="8"/>
        <v>0</v>
      </c>
      <c r="AB16" s="49">
        <f>'表2.6 销售执行表（出售）'!AC16</f>
        <v>0</v>
      </c>
      <c r="AC16" s="384">
        <f t="shared" si="9"/>
        <v>0</v>
      </c>
      <c r="AD16" s="1017">
        <f t="shared" si="10"/>
        <v>0</v>
      </c>
    </row>
    <row r="17" spans="1:30" s="1019" customFormat="1" outlineLevel="1">
      <c r="A17" s="789" t="str">
        <f>目录及填表说明!$D$3</f>
        <v>请填XX地区</v>
      </c>
      <c r="B17" s="789" t="str">
        <f>目录及填表说明!$D$4</f>
        <v>请填XX项目</v>
      </c>
      <c r="C17" s="1020" t="str">
        <f>'表2.6 销售执行表（出售）'!E17</f>
        <v>类别1</v>
      </c>
      <c r="D17" s="1198"/>
      <c r="E17" s="385">
        <f>'表2.6 销售执行表（出售）'!F17</f>
        <v>0</v>
      </c>
      <c r="F17" s="385">
        <f>'表2.6 销售执行表（出售）'!G17</f>
        <v>0</v>
      </c>
      <c r="G17" s="383">
        <f>'表2.6 销售执行表（出售）'!H17</f>
        <v>0</v>
      </c>
      <c r="H17" s="385">
        <f>'表2.6 销售执行表（出售）'!I17</f>
        <v>0</v>
      </c>
      <c r="I17" s="385">
        <f>'表2.6 销售执行表（出售）'!J17</f>
        <v>0</v>
      </c>
      <c r="J17" s="385">
        <f>'表2.6 销售执行表（出售）'!K17</f>
        <v>0</v>
      </c>
      <c r="K17" s="385">
        <f>'表2.6 销售执行表（出售）'!L17</f>
        <v>0</v>
      </c>
      <c r="L17" s="385">
        <f>'表2.6 销售执行表（出售）'!M17</f>
        <v>0</v>
      </c>
      <c r="M17" s="385">
        <f>'表2.6 销售执行表（出售）'!N17</f>
        <v>0</v>
      </c>
      <c r="N17" s="384">
        <f t="shared" si="2"/>
        <v>0</v>
      </c>
      <c r="O17" s="1017">
        <f t="shared" si="3"/>
        <v>0</v>
      </c>
      <c r="P17" s="951">
        <f>'表2.6 销售执行表（出售）'!Q17</f>
        <v>0</v>
      </c>
      <c r="Q17" s="385">
        <f>'表2.6 销售执行表（出售）'!R17</f>
        <v>0</v>
      </c>
      <c r="R17" s="385">
        <f>'表2.6 销售执行表（出售）'!S17</f>
        <v>0</v>
      </c>
      <c r="S17" s="385">
        <f>'表2.6 销售执行表（出售）'!T17</f>
        <v>0</v>
      </c>
      <c r="T17" s="385">
        <f>'表2.6 销售执行表（出售）'!U17</f>
        <v>0</v>
      </c>
      <c r="U17" s="385">
        <f>'表2.6 销售执行表（出售）'!V17</f>
        <v>0</v>
      </c>
      <c r="V17" s="385">
        <f>'表2.6 销售执行表（出售）'!W17</f>
        <v>0</v>
      </c>
      <c r="W17" s="384">
        <f t="shared" si="4"/>
        <v>0</v>
      </c>
      <c r="X17" s="1017">
        <f t="shared" si="5"/>
        <v>0</v>
      </c>
      <c r="Y17" s="1018">
        <f t="shared" si="6"/>
        <v>0</v>
      </c>
      <c r="Z17" s="384">
        <f t="shared" si="7"/>
        <v>0</v>
      </c>
      <c r="AA17" s="1017">
        <f t="shared" si="8"/>
        <v>0</v>
      </c>
      <c r="AB17" s="49">
        <f>'表2.6 销售执行表（出售）'!AC17</f>
        <v>0</v>
      </c>
      <c r="AC17" s="384">
        <f t="shared" si="9"/>
        <v>0</v>
      </c>
      <c r="AD17" s="1017">
        <f t="shared" si="10"/>
        <v>0</v>
      </c>
    </row>
    <row r="18" spans="1:30" s="1019" customFormat="1" outlineLevel="1">
      <c r="A18" s="789" t="str">
        <f>目录及填表说明!$D$3</f>
        <v>请填XX地区</v>
      </c>
      <c r="B18" s="789" t="str">
        <f>目录及填表说明!$D$4</f>
        <v>请填XX项目</v>
      </c>
      <c r="C18" s="1020" t="str">
        <f>'表2.6 销售执行表（出售）'!E18</f>
        <v>类别2</v>
      </c>
      <c r="D18" s="1198"/>
      <c r="E18" s="385">
        <f>'表2.6 销售执行表（出售）'!F18</f>
        <v>0</v>
      </c>
      <c r="F18" s="385">
        <f>'表2.6 销售执行表（出售）'!G18</f>
        <v>0</v>
      </c>
      <c r="G18" s="383">
        <f>'表2.6 销售执行表（出售）'!H18</f>
        <v>0</v>
      </c>
      <c r="H18" s="385">
        <f>'表2.6 销售执行表（出售）'!I18</f>
        <v>0</v>
      </c>
      <c r="I18" s="385">
        <f>'表2.6 销售执行表（出售）'!J18</f>
        <v>0</v>
      </c>
      <c r="J18" s="385">
        <f>'表2.6 销售执行表（出售）'!K18</f>
        <v>0</v>
      </c>
      <c r="K18" s="385">
        <f>'表2.6 销售执行表（出售）'!L18</f>
        <v>0</v>
      </c>
      <c r="L18" s="385">
        <f>'表2.6 销售执行表（出售）'!M18</f>
        <v>0</v>
      </c>
      <c r="M18" s="385">
        <f>'表2.6 销售执行表（出售）'!N18</f>
        <v>0</v>
      </c>
      <c r="N18" s="384">
        <f t="shared" si="2"/>
        <v>0</v>
      </c>
      <c r="O18" s="1017">
        <f t="shared" si="3"/>
        <v>0</v>
      </c>
      <c r="P18" s="951">
        <f>'表2.6 销售执行表（出售）'!Q18</f>
        <v>0</v>
      </c>
      <c r="Q18" s="385">
        <f>'表2.6 销售执行表（出售）'!R18</f>
        <v>0</v>
      </c>
      <c r="R18" s="385">
        <f>'表2.6 销售执行表（出售）'!S18</f>
        <v>0</v>
      </c>
      <c r="S18" s="385">
        <f>'表2.6 销售执行表（出售）'!T18</f>
        <v>0</v>
      </c>
      <c r="T18" s="385">
        <f>'表2.6 销售执行表（出售）'!U18</f>
        <v>0</v>
      </c>
      <c r="U18" s="385">
        <f>'表2.6 销售执行表（出售）'!V18</f>
        <v>0</v>
      </c>
      <c r="V18" s="385">
        <f>'表2.6 销售执行表（出售）'!W18</f>
        <v>0</v>
      </c>
      <c r="W18" s="384">
        <f t="shared" si="4"/>
        <v>0</v>
      </c>
      <c r="X18" s="1017">
        <f t="shared" si="5"/>
        <v>0</v>
      </c>
      <c r="Y18" s="1018">
        <f t="shared" si="6"/>
        <v>0</v>
      </c>
      <c r="Z18" s="384">
        <f t="shared" si="7"/>
        <v>0</v>
      </c>
      <c r="AA18" s="1017">
        <f t="shared" si="8"/>
        <v>0</v>
      </c>
      <c r="AB18" s="49">
        <f>'表2.6 销售执行表（出售）'!AC18</f>
        <v>0</v>
      </c>
      <c r="AC18" s="384">
        <f t="shared" si="9"/>
        <v>0</v>
      </c>
      <c r="AD18" s="1017">
        <f t="shared" si="10"/>
        <v>0</v>
      </c>
    </row>
    <row r="19" spans="1:30" s="1019" customFormat="1" outlineLevel="1">
      <c r="A19" s="789" t="str">
        <f>目录及填表说明!$D$3</f>
        <v>请填XX地区</v>
      </c>
      <c r="B19" s="789" t="str">
        <f>目录及填表说明!$D$4</f>
        <v>请填XX项目</v>
      </c>
      <c r="C19" s="1021" t="str">
        <f>'表2.6 销售执行表（出售）'!E19</f>
        <v>类别3</v>
      </c>
      <c r="D19" s="1198"/>
      <c r="E19" s="385">
        <f>'表2.6 销售执行表（出售）'!F19</f>
        <v>0</v>
      </c>
      <c r="F19" s="385">
        <f>'表2.6 销售执行表（出售）'!G19</f>
        <v>0</v>
      </c>
      <c r="G19" s="383">
        <f>'表2.6 销售执行表（出售）'!H19</f>
        <v>0</v>
      </c>
      <c r="H19" s="385">
        <f>'表2.6 销售执行表（出售）'!I19</f>
        <v>0</v>
      </c>
      <c r="I19" s="385">
        <f>'表2.6 销售执行表（出售）'!J19</f>
        <v>0</v>
      </c>
      <c r="J19" s="385">
        <f>'表2.6 销售执行表（出售）'!K19</f>
        <v>0</v>
      </c>
      <c r="K19" s="385">
        <f>'表2.6 销售执行表（出售）'!L19</f>
        <v>0</v>
      </c>
      <c r="L19" s="385">
        <f>'表2.6 销售执行表（出售）'!M19</f>
        <v>0</v>
      </c>
      <c r="M19" s="385">
        <f>'表2.6 销售执行表（出售）'!N19</f>
        <v>0</v>
      </c>
      <c r="N19" s="384">
        <f t="shared" si="2"/>
        <v>0</v>
      </c>
      <c r="O19" s="1017">
        <f t="shared" si="3"/>
        <v>0</v>
      </c>
      <c r="P19" s="951">
        <f>'表2.6 销售执行表（出售）'!Q19</f>
        <v>0</v>
      </c>
      <c r="Q19" s="385">
        <f>'表2.6 销售执行表（出售）'!R19</f>
        <v>0</v>
      </c>
      <c r="R19" s="385">
        <f>'表2.6 销售执行表（出售）'!S19</f>
        <v>0</v>
      </c>
      <c r="S19" s="385">
        <f>'表2.6 销售执行表（出售）'!T19</f>
        <v>0</v>
      </c>
      <c r="T19" s="385">
        <f>'表2.6 销售执行表（出售）'!U19</f>
        <v>0</v>
      </c>
      <c r="U19" s="385">
        <f>'表2.6 销售执行表（出售）'!V19</f>
        <v>0</v>
      </c>
      <c r="V19" s="385">
        <f>'表2.6 销售执行表（出售）'!W19</f>
        <v>0</v>
      </c>
      <c r="W19" s="384">
        <f t="shared" si="4"/>
        <v>0</v>
      </c>
      <c r="X19" s="1017">
        <f t="shared" si="5"/>
        <v>0</v>
      </c>
      <c r="Y19" s="1018">
        <f t="shared" si="6"/>
        <v>0</v>
      </c>
      <c r="Z19" s="384">
        <f t="shared" si="7"/>
        <v>0</v>
      </c>
      <c r="AA19" s="1017">
        <f t="shared" si="8"/>
        <v>0</v>
      </c>
      <c r="AB19" s="49">
        <f>'表2.6 销售执行表（出售）'!AC19</f>
        <v>0</v>
      </c>
      <c r="AC19" s="384">
        <f t="shared" si="9"/>
        <v>0</v>
      </c>
      <c r="AD19" s="1017">
        <f t="shared" si="10"/>
        <v>0</v>
      </c>
    </row>
    <row r="20" spans="1:30" s="1019" customFormat="1" outlineLevel="1">
      <c r="A20" s="789" t="str">
        <f>目录及填表说明!$D$3</f>
        <v>请填XX地区</v>
      </c>
      <c r="B20" s="789" t="str">
        <f>目录及填表说明!$D$4</f>
        <v>请填XX项目</v>
      </c>
      <c r="C20" s="1020" t="str">
        <f>'表2.6 销售执行表（出售）'!E20</f>
        <v>类别4</v>
      </c>
      <c r="D20" s="1198"/>
      <c r="E20" s="385">
        <f>'表2.6 销售执行表（出售）'!F20</f>
        <v>0</v>
      </c>
      <c r="F20" s="385">
        <f>'表2.6 销售执行表（出售）'!G20</f>
        <v>0</v>
      </c>
      <c r="G20" s="383">
        <f>'表2.6 销售执行表（出售）'!H20</f>
        <v>0</v>
      </c>
      <c r="H20" s="385">
        <f>'表2.6 销售执行表（出售）'!I20</f>
        <v>0</v>
      </c>
      <c r="I20" s="385">
        <f>'表2.6 销售执行表（出售）'!J20</f>
        <v>0</v>
      </c>
      <c r="J20" s="385">
        <f>'表2.6 销售执行表（出售）'!K20</f>
        <v>0</v>
      </c>
      <c r="K20" s="385">
        <f>'表2.6 销售执行表（出售）'!L20</f>
        <v>0</v>
      </c>
      <c r="L20" s="385">
        <f>'表2.6 销售执行表（出售）'!M20</f>
        <v>0</v>
      </c>
      <c r="M20" s="385">
        <f>'表2.6 销售执行表（出售）'!N20</f>
        <v>0</v>
      </c>
      <c r="N20" s="384">
        <f t="shared" si="2"/>
        <v>0</v>
      </c>
      <c r="O20" s="1017">
        <f t="shared" si="3"/>
        <v>0</v>
      </c>
      <c r="P20" s="951">
        <f>'表2.6 销售执行表（出售）'!Q20</f>
        <v>0</v>
      </c>
      <c r="Q20" s="385">
        <f>'表2.6 销售执行表（出售）'!R20</f>
        <v>0</v>
      </c>
      <c r="R20" s="385">
        <f>'表2.6 销售执行表（出售）'!S20</f>
        <v>0</v>
      </c>
      <c r="S20" s="385">
        <f>'表2.6 销售执行表（出售）'!T20</f>
        <v>0</v>
      </c>
      <c r="T20" s="385">
        <f>'表2.6 销售执行表（出售）'!U20</f>
        <v>0</v>
      </c>
      <c r="U20" s="385">
        <f>'表2.6 销售执行表（出售）'!V20</f>
        <v>0</v>
      </c>
      <c r="V20" s="385">
        <f>'表2.6 销售执行表（出售）'!W20</f>
        <v>0</v>
      </c>
      <c r="W20" s="384">
        <f t="shared" si="4"/>
        <v>0</v>
      </c>
      <c r="X20" s="1017">
        <f t="shared" si="5"/>
        <v>0</v>
      </c>
      <c r="Y20" s="1018">
        <f t="shared" si="6"/>
        <v>0</v>
      </c>
      <c r="Z20" s="384">
        <f t="shared" si="7"/>
        <v>0</v>
      </c>
      <c r="AA20" s="1017">
        <f t="shared" si="8"/>
        <v>0</v>
      </c>
      <c r="AB20" s="49">
        <f>'表2.6 销售执行表（出售）'!AC20</f>
        <v>0</v>
      </c>
      <c r="AC20" s="384">
        <f t="shared" si="9"/>
        <v>0</v>
      </c>
      <c r="AD20" s="1017">
        <f t="shared" si="10"/>
        <v>0</v>
      </c>
    </row>
    <row r="21" spans="1:30" s="1019" customFormat="1">
      <c r="A21" s="789" t="str">
        <f>目录及填表说明!$D$3</f>
        <v>请填XX地区</v>
      </c>
      <c r="B21" s="789" t="str">
        <f>目录及填表说明!$D$4</f>
        <v>请填XX项目</v>
      </c>
      <c r="C21" s="1016" t="s">
        <v>31</v>
      </c>
      <c r="D21" s="1198"/>
      <c r="E21" s="382">
        <f>'表2.6 销售执行表（出售）'!F21</f>
        <v>0</v>
      </c>
      <c r="F21" s="382">
        <f>'表2.6 销售执行表（出售）'!G21</f>
        <v>0</v>
      </c>
      <c r="G21" s="383">
        <f>'表2.6 销售执行表（出售）'!H21</f>
        <v>0</v>
      </c>
      <c r="H21" s="382">
        <f>'表2.6 销售执行表（出售）'!I21</f>
        <v>0</v>
      </c>
      <c r="I21" s="382">
        <f>'表2.6 销售执行表（出售）'!J21</f>
        <v>0</v>
      </c>
      <c r="J21" s="382">
        <f>'表2.6 销售执行表（出售）'!K21</f>
        <v>0</v>
      </c>
      <c r="K21" s="382">
        <f>'表2.6 销售执行表（出售）'!L21</f>
        <v>0</v>
      </c>
      <c r="L21" s="382">
        <f>'表2.6 销售执行表（出售）'!M21</f>
        <v>0</v>
      </c>
      <c r="M21" s="382">
        <f>'表2.6 销售执行表（出售）'!N21</f>
        <v>0</v>
      </c>
      <c r="N21" s="384">
        <f t="shared" si="2"/>
        <v>0</v>
      </c>
      <c r="O21" s="1017">
        <f t="shared" si="3"/>
        <v>0</v>
      </c>
      <c r="P21" s="951">
        <f>'表2.6 销售执行表（出售）'!Q21</f>
        <v>0</v>
      </c>
      <c r="Q21" s="382">
        <f>'表2.6 销售执行表（出售）'!R21</f>
        <v>0</v>
      </c>
      <c r="R21" s="382">
        <f>'表2.6 销售执行表（出售）'!S21</f>
        <v>0</v>
      </c>
      <c r="S21" s="382">
        <f>'表2.6 销售执行表（出售）'!T21</f>
        <v>0</v>
      </c>
      <c r="T21" s="382">
        <f>'表2.6 销售执行表（出售）'!U21</f>
        <v>0</v>
      </c>
      <c r="U21" s="382">
        <f>'表2.6 销售执行表（出售）'!V21</f>
        <v>0</v>
      </c>
      <c r="V21" s="382">
        <f>'表2.6 销售执行表（出售）'!W21</f>
        <v>0</v>
      </c>
      <c r="W21" s="384">
        <f t="shared" si="4"/>
        <v>0</v>
      </c>
      <c r="X21" s="1017">
        <f t="shared" si="5"/>
        <v>0</v>
      </c>
      <c r="Y21" s="1018">
        <f t="shared" si="6"/>
        <v>0</v>
      </c>
      <c r="Z21" s="384">
        <f t="shared" si="7"/>
        <v>0</v>
      </c>
      <c r="AA21" s="1017">
        <f t="shared" si="8"/>
        <v>0</v>
      </c>
      <c r="AB21" s="49">
        <f>'表2.6 销售执行表（出售）'!AC21</f>
        <v>0</v>
      </c>
      <c r="AC21" s="384">
        <f t="shared" si="9"/>
        <v>0</v>
      </c>
      <c r="AD21" s="1017">
        <f t="shared" si="10"/>
        <v>0</v>
      </c>
    </row>
    <row r="22" spans="1:30" s="1019" customFormat="1" outlineLevel="1">
      <c r="A22" s="789" t="str">
        <f>目录及填表说明!$D$3</f>
        <v>请填XX地区</v>
      </c>
      <c r="B22" s="789" t="str">
        <f>目录及填表说明!$D$4</f>
        <v>请填XX项目</v>
      </c>
      <c r="C22" s="1020" t="str">
        <f>'表2.6 销售执行表（出售）'!E22</f>
        <v>类别1</v>
      </c>
      <c r="D22" s="1198"/>
      <c r="E22" s="385">
        <f>'表2.6 销售执行表（出售）'!F22</f>
        <v>0</v>
      </c>
      <c r="F22" s="385">
        <f>'表2.6 销售执行表（出售）'!G22</f>
        <v>0</v>
      </c>
      <c r="G22" s="383">
        <f>'表2.6 销售执行表（出售）'!H22</f>
        <v>0</v>
      </c>
      <c r="H22" s="385">
        <f>'表2.6 销售执行表（出售）'!I22</f>
        <v>0</v>
      </c>
      <c r="I22" s="385">
        <f>'表2.6 销售执行表（出售）'!J22</f>
        <v>0</v>
      </c>
      <c r="J22" s="385">
        <f>'表2.6 销售执行表（出售）'!K22</f>
        <v>0</v>
      </c>
      <c r="K22" s="385">
        <f>'表2.6 销售执行表（出售）'!L22</f>
        <v>0</v>
      </c>
      <c r="L22" s="385">
        <f>'表2.6 销售执行表（出售）'!M22</f>
        <v>0</v>
      </c>
      <c r="M22" s="385">
        <f>'表2.6 销售执行表（出售）'!N22</f>
        <v>0</v>
      </c>
      <c r="N22" s="384">
        <f t="shared" si="2"/>
        <v>0</v>
      </c>
      <c r="O22" s="1017">
        <f t="shared" si="3"/>
        <v>0</v>
      </c>
      <c r="P22" s="951">
        <f>'表2.6 销售执行表（出售）'!Q22</f>
        <v>0</v>
      </c>
      <c r="Q22" s="385">
        <f>'表2.6 销售执行表（出售）'!R22</f>
        <v>0</v>
      </c>
      <c r="R22" s="385">
        <f>'表2.6 销售执行表（出售）'!S22</f>
        <v>0</v>
      </c>
      <c r="S22" s="385">
        <f>'表2.6 销售执行表（出售）'!T22</f>
        <v>0</v>
      </c>
      <c r="T22" s="385">
        <f>'表2.6 销售执行表（出售）'!U22</f>
        <v>0</v>
      </c>
      <c r="U22" s="385">
        <f>'表2.6 销售执行表（出售）'!V22</f>
        <v>0</v>
      </c>
      <c r="V22" s="385">
        <f>'表2.6 销售执行表（出售）'!W22</f>
        <v>0</v>
      </c>
      <c r="W22" s="384">
        <f t="shared" si="4"/>
        <v>0</v>
      </c>
      <c r="X22" s="1017">
        <f t="shared" si="5"/>
        <v>0</v>
      </c>
      <c r="Y22" s="1018">
        <f t="shared" si="6"/>
        <v>0</v>
      </c>
      <c r="Z22" s="384">
        <f t="shared" si="7"/>
        <v>0</v>
      </c>
      <c r="AA22" s="1017">
        <f t="shared" si="8"/>
        <v>0</v>
      </c>
      <c r="AB22" s="49">
        <f>'表2.6 销售执行表（出售）'!AC22</f>
        <v>0</v>
      </c>
      <c r="AC22" s="384">
        <f t="shared" si="9"/>
        <v>0</v>
      </c>
      <c r="AD22" s="1017">
        <f t="shared" si="10"/>
        <v>0</v>
      </c>
    </row>
    <row r="23" spans="1:30" s="1019" customFormat="1" outlineLevel="1">
      <c r="A23" s="789" t="str">
        <f>目录及填表说明!$D$3</f>
        <v>请填XX地区</v>
      </c>
      <c r="B23" s="789" t="str">
        <f>目录及填表说明!$D$4</f>
        <v>请填XX项目</v>
      </c>
      <c r="C23" s="1020" t="str">
        <f>'表2.6 销售执行表（出售）'!E23</f>
        <v>类别2</v>
      </c>
      <c r="D23" s="1198"/>
      <c r="E23" s="385">
        <f>'表2.6 销售执行表（出售）'!F23</f>
        <v>0</v>
      </c>
      <c r="F23" s="385">
        <f>'表2.6 销售执行表（出售）'!G23</f>
        <v>0</v>
      </c>
      <c r="G23" s="383">
        <f>'表2.6 销售执行表（出售）'!H23</f>
        <v>0</v>
      </c>
      <c r="H23" s="385">
        <f>'表2.6 销售执行表（出售）'!I23</f>
        <v>0</v>
      </c>
      <c r="I23" s="385">
        <f>'表2.6 销售执行表（出售）'!J23</f>
        <v>0</v>
      </c>
      <c r="J23" s="385">
        <f>'表2.6 销售执行表（出售）'!K23</f>
        <v>0</v>
      </c>
      <c r="K23" s="385">
        <f>'表2.6 销售执行表（出售）'!L23</f>
        <v>0</v>
      </c>
      <c r="L23" s="385">
        <f>'表2.6 销售执行表（出售）'!M23</f>
        <v>0</v>
      </c>
      <c r="M23" s="385">
        <f>'表2.6 销售执行表（出售）'!N23</f>
        <v>0</v>
      </c>
      <c r="N23" s="384">
        <f t="shared" si="2"/>
        <v>0</v>
      </c>
      <c r="O23" s="1017">
        <f t="shared" si="3"/>
        <v>0</v>
      </c>
      <c r="P23" s="951">
        <f>'表2.6 销售执行表（出售）'!Q23</f>
        <v>0</v>
      </c>
      <c r="Q23" s="385">
        <f>'表2.6 销售执行表（出售）'!R23</f>
        <v>0</v>
      </c>
      <c r="R23" s="385">
        <f>'表2.6 销售执行表（出售）'!S23</f>
        <v>0</v>
      </c>
      <c r="S23" s="385">
        <f>'表2.6 销售执行表（出售）'!T23</f>
        <v>0</v>
      </c>
      <c r="T23" s="385">
        <f>'表2.6 销售执行表（出售）'!U23</f>
        <v>0</v>
      </c>
      <c r="U23" s="385">
        <f>'表2.6 销售执行表（出售）'!V23</f>
        <v>0</v>
      </c>
      <c r="V23" s="385">
        <f>'表2.6 销售执行表（出售）'!W23</f>
        <v>0</v>
      </c>
      <c r="W23" s="384">
        <f t="shared" si="4"/>
        <v>0</v>
      </c>
      <c r="X23" s="1017">
        <f t="shared" si="5"/>
        <v>0</v>
      </c>
      <c r="Y23" s="1018">
        <f t="shared" si="6"/>
        <v>0</v>
      </c>
      <c r="Z23" s="384">
        <f t="shared" si="7"/>
        <v>0</v>
      </c>
      <c r="AA23" s="1017">
        <f t="shared" si="8"/>
        <v>0</v>
      </c>
      <c r="AB23" s="49">
        <f>'表2.6 销售执行表（出售）'!AC23</f>
        <v>0</v>
      </c>
      <c r="AC23" s="384">
        <f t="shared" si="9"/>
        <v>0</v>
      </c>
      <c r="AD23" s="1017">
        <f t="shared" si="10"/>
        <v>0</v>
      </c>
    </row>
    <row r="24" spans="1:30" s="1019" customFormat="1" outlineLevel="1">
      <c r="A24" s="789" t="str">
        <f>目录及填表说明!$D$3</f>
        <v>请填XX地区</v>
      </c>
      <c r="B24" s="789" t="str">
        <f>目录及填表说明!$D$4</f>
        <v>请填XX项目</v>
      </c>
      <c r="C24" s="1021" t="str">
        <f>'表2.6 销售执行表（出售）'!E24</f>
        <v>类别3</v>
      </c>
      <c r="D24" s="1198"/>
      <c r="E24" s="385">
        <f>'表2.6 销售执行表（出售）'!F24</f>
        <v>0</v>
      </c>
      <c r="F24" s="385">
        <f>'表2.6 销售执行表（出售）'!G24</f>
        <v>0</v>
      </c>
      <c r="G24" s="383">
        <f>'表2.6 销售执行表（出售）'!H24</f>
        <v>0</v>
      </c>
      <c r="H24" s="385">
        <f>'表2.6 销售执行表（出售）'!I24</f>
        <v>0</v>
      </c>
      <c r="I24" s="385">
        <f>'表2.6 销售执行表（出售）'!J24</f>
        <v>0</v>
      </c>
      <c r="J24" s="385">
        <f>'表2.6 销售执行表（出售）'!K24</f>
        <v>0</v>
      </c>
      <c r="K24" s="385">
        <f>'表2.6 销售执行表（出售）'!L24</f>
        <v>0</v>
      </c>
      <c r="L24" s="385">
        <f>'表2.6 销售执行表（出售）'!M24</f>
        <v>0</v>
      </c>
      <c r="M24" s="385">
        <f>'表2.6 销售执行表（出售）'!N24</f>
        <v>0</v>
      </c>
      <c r="N24" s="384">
        <f t="shared" si="2"/>
        <v>0</v>
      </c>
      <c r="O24" s="1017">
        <f t="shared" si="3"/>
        <v>0</v>
      </c>
      <c r="P24" s="951">
        <f>'表2.6 销售执行表（出售）'!Q24</f>
        <v>0</v>
      </c>
      <c r="Q24" s="385">
        <f>'表2.6 销售执行表（出售）'!R24</f>
        <v>0</v>
      </c>
      <c r="R24" s="385">
        <f>'表2.6 销售执行表（出售）'!S24</f>
        <v>0</v>
      </c>
      <c r="S24" s="385">
        <f>'表2.6 销售执行表（出售）'!T24</f>
        <v>0</v>
      </c>
      <c r="T24" s="385">
        <f>'表2.6 销售执行表（出售）'!U24</f>
        <v>0</v>
      </c>
      <c r="U24" s="385">
        <f>'表2.6 销售执行表（出售）'!V24</f>
        <v>0</v>
      </c>
      <c r="V24" s="385">
        <f>'表2.6 销售执行表（出售）'!W24</f>
        <v>0</v>
      </c>
      <c r="W24" s="384">
        <f t="shared" si="4"/>
        <v>0</v>
      </c>
      <c r="X24" s="1017">
        <f t="shared" si="5"/>
        <v>0</v>
      </c>
      <c r="Y24" s="1018">
        <f t="shared" si="6"/>
        <v>0</v>
      </c>
      <c r="Z24" s="384">
        <f t="shared" si="7"/>
        <v>0</v>
      </c>
      <c r="AA24" s="1017">
        <f t="shared" si="8"/>
        <v>0</v>
      </c>
      <c r="AB24" s="49">
        <f>'表2.6 销售执行表（出售）'!AC24</f>
        <v>0</v>
      </c>
      <c r="AC24" s="384">
        <f t="shared" si="9"/>
        <v>0</v>
      </c>
      <c r="AD24" s="1017">
        <f t="shared" si="10"/>
        <v>0</v>
      </c>
    </row>
    <row r="25" spans="1:30" s="1019" customFormat="1" outlineLevel="1">
      <c r="A25" s="789" t="str">
        <f>目录及填表说明!$D$3</f>
        <v>请填XX地区</v>
      </c>
      <c r="B25" s="789" t="str">
        <f>目录及填表说明!$D$4</f>
        <v>请填XX项目</v>
      </c>
      <c r="C25" s="1020" t="str">
        <f>'表2.6 销售执行表（出售）'!E25</f>
        <v>类别4</v>
      </c>
      <c r="D25" s="1198"/>
      <c r="E25" s="385">
        <f>'表2.6 销售执行表（出售）'!F25</f>
        <v>0</v>
      </c>
      <c r="F25" s="385">
        <f>'表2.6 销售执行表（出售）'!G25</f>
        <v>0</v>
      </c>
      <c r="G25" s="383">
        <f>'表2.6 销售执行表（出售）'!H25</f>
        <v>0</v>
      </c>
      <c r="H25" s="385">
        <f>'表2.6 销售执行表（出售）'!I25</f>
        <v>0</v>
      </c>
      <c r="I25" s="385">
        <f>'表2.6 销售执行表（出售）'!J25</f>
        <v>0</v>
      </c>
      <c r="J25" s="385">
        <f>'表2.6 销售执行表（出售）'!K25</f>
        <v>0</v>
      </c>
      <c r="K25" s="385">
        <f>'表2.6 销售执行表（出售）'!L25</f>
        <v>0</v>
      </c>
      <c r="L25" s="385">
        <f>'表2.6 销售执行表（出售）'!M25</f>
        <v>0</v>
      </c>
      <c r="M25" s="385">
        <f>'表2.6 销售执行表（出售）'!N25</f>
        <v>0</v>
      </c>
      <c r="N25" s="384">
        <f t="shared" si="2"/>
        <v>0</v>
      </c>
      <c r="O25" s="1017">
        <f t="shared" si="3"/>
        <v>0</v>
      </c>
      <c r="P25" s="951">
        <f>'表2.6 销售执行表（出售）'!Q25</f>
        <v>0</v>
      </c>
      <c r="Q25" s="385">
        <f>'表2.6 销售执行表（出售）'!R25</f>
        <v>0</v>
      </c>
      <c r="R25" s="385">
        <f>'表2.6 销售执行表（出售）'!S25</f>
        <v>0</v>
      </c>
      <c r="S25" s="385">
        <f>'表2.6 销售执行表（出售）'!T25</f>
        <v>0</v>
      </c>
      <c r="T25" s="385">
        <f>'表2.6 销售执行表（出售）'!U25</f>
        <v>0</v>
      </c>
      <c r="U25" s="385">
        <f>'表2.6 销售执行表（出售）'!V25</f>
        <v>0</v>
      </c>
      <c r="V25" s="385">
        <f>'表2.6 销售执行表（出售）'!W25</f>
        <v>0</v>
      </c>
      <c r="W25" s="384">
        <f t="shared" si="4"/>
        <v>0</v>
      </c>
      <c r="X25" s="1017">
        <f t="shared" si="5"/>
        <v>0</v>
      </c>
      <c r="Y25" s="1018">
        <f t="shared" si="6"/>
        <v>0</v>
      </c>
      <c r="Z25" s="384">
        <f t="shared" si="7"/>
        <v>0</v>
      </c>
      <c r="AA25" s="1017">
        <f t="shared" si="8"/>
        <v>0</v>
      </c>
      <c r="AB25" s="49">
        <f>'表2.6 销售执行表（出售）'!AC25</f>
        <v>0</v>
      </c>
      <c r="AC25" s="384">
        <f t="shared" si="9"/>
        <v>0</v>
      </c>
      <c r="AD25" s="1017">
        <f t="shared" si="10"/>
        <v>0</v>
      </c>
    </row>
    <row r="26" spans="1:30" s="1019" customFormat="1">
      <c r="A26" s="789" t="str">
        <f>目录及填表说明!$D$3</f>
        <v>请填XX地区</v>
      </c>
      <c r="B26" s="789" t="str">
        <f>目录及填表说明!$D$4</f>
        <v>请填XX项目</v>
      </c>
      <c r="C26" s="1016" t="s">
        <v>32</v>
      </c>
      <c r="D26" s="1198"/>
      <c r="E26" s="382">
        <f>'表2.6 销售执行表（出售）'!F26</f>
        <v>0</v>
      </c>
      <c r="F26" s="382">
        <f>'表2.6 销售执行表（出售）'!G26</f>
        <v>0</v>
      </c>
      <c r="G26" s="383">
        <f>'表2.6 销售执行表（出售）'!H26</f>
        <v>0</v>
      </c>
      <c r="H26" s="382">
        <f>'表2.6 销售执行表（出售）'!I26</f>
        <v>0</v>
      </c>
      <c r="I26" s="382">
        <f>'表2.6 销售执行表（出售）'!J26</f>
        <v>0</v>
      </c>
      <c r="J26" s="382">
        <f>'表2.6 销售执行表（出售）'!K26</f>
        <v>0</v>
      </c>
      <c r="K26" s="382">
        <f>'表2.6 销售执行表（出售）'!L26</f>
        <v>0</v>
      </c>
      <c r="L26" s="382">
        <f>'表2.6 销售执行表（出售）'!M26</f>
        <v>0</v>
      </c>
      <c r="M26" s="382">
        <f>'表2.6 销售执行表（出售）'!N26</f>
        <v>0</v>
      </c>
      <c r="N26" s="384">
        <f t="shared" si="2"/>
        <v>0</v>
      </c>
      <c r="O26" s="1017">
        <f t="shared" si="3"/>
        <v>0</v>
      </c>
      <c r="P26" s="951">
        <f>'表2.6 销售执行表（出售）'!Q26</f>
        <v>0</v>
      </c>
      <c r="Q26" s="382">
        <f>'表2.6 销售执行表（出售）'!R26</f>
        <v>0</v>
      </c>
      <c r="R26" s="382">
        <f>'表2.6 销售执行表（出售）'!S26</f>
        <v>0</v>
      </c>
      <c r="S26" s="382">
        <f>'表2.6 销售执行表（出售）'!T26</f>
        <v>0</v>
      </c>
      <c r="T26" s="382">
        <f>'表2.6 销售执行表（出售）'!U26</f>
        <v>0</v>
      </c>
      <c r="U26" s="382">
        <f>'表2.6 销售执行表（出售）'!V26</f>
        <v>0</v>
      </c>
      <c r="V26" s="382">
        <f>'表2.6 销售执行表（出售）'!W26</f>
        <v>0</v>
      </c>
      <c r="W26" s="384">
        <f t="shared" si="4"/>
        <v>0</v>
      </c>
      <c r="X26" s="1017">
        <f t="shared" si="5"/>
        <v>0</v>
      </c>
      <c r="Y26" s="1018">
        <f t="shared" si="6"/>
        <v>0</v>
      </c>
      <c r="Z26" s="384">
        <f t="shared" si="7"/>
        <v>0</v>
      </c>
      <c r="AA26" s="1017">
        <f t="shared" si="8"/>
        <v>0</v>
      </c>
      <c r="AB26" s="49">
        <f>'表2.6 销售执行表（出售）'!AC26</f>
        <v>0</v>
      </c>
      <c r="AC26" s="384">
        <f t="shared" si="9"/>
        <v>0</v>
      </c>
      <c r="AD26" s="1017">
        <f t="shared" si="10"/>
        <v>0</v>
      </c>
    </row>
    <row r="27" spans="1:30" s="1019" customFormat="1" outlineLevel="1">
      <c r="A27" s="789" t="str">
        <f>目录及填表说明!$D$3</f>
        <v>请填XX地区</v>
      </c>
      <c r="B27" s="789" t="str">
        <f>目录及填表说明!$D$4</f>
        <v>请填XX项目</v>
      </c>
      <c r="C27" s="1020" t="str">
        <f>'表2.6 销售执行表（出售）'!E27</f>
        <v>类别1</v>
      </c>
      <c r="D27" s="1198"/>
      <c r="E27" s="385">
        <f>'表2.6 销售执行表（出售）'!F27</f>
        <v>0</v>
      </c>
      <c r="F27" s="385">
        <f>'表2.6 销售执行表（出售）'!G27</f>
        <v>0</v>
      </c>
      <c r="G27" s="383">
        <f>'表2.6 销售执行表（出售）'!H27</f>
        <v>0</v>
      </c>
      <c r="H27" s="385">
        <f>'表2.6 销售执行表（出售）'!I27</f>
        <v>0</v>
      </c>
      <c r="I27" s="385">
        <f>'表2.6 销售执行表（出售）'!J27</f>
        <v>0</v>
      </c>
      <c r="J27" s="385">
        <f>'表2.6 销售执行表（出售）'!K27</f>
        <v>0</v>
      </c>
      <c r="K27" s="385">
        <f>'表2.6 销售执行表（出售）'!L27</f>
        <v>0</v>
      </c>
      <c r="L27" s="385">
        <f>'表2.6 销售执行表（出售）'!M27</f>
        <v>0</v>
      </c>
      <c r="M27" s="385">
        <f>'表2.6 销售执行表（出售）'!N27</f>
        <v>0</v>
      </c>
      <c r="N27" s="384">
        <f t="shared" si="2"/>
        <v>0</v>
      </c>
      <c r="O27" s="1017">
        <f t="shared" si="3"/>
        <v>0</v>
      </c>
      <c r="P27" s="951">
        <f>'表2.6 销售执行表（出售）'!Q27</f>
        <v>0</v>
      </c>
      <c r="Q27" s="385">
        <f>'表2.6 销售执行表（出售）'!R27</f>
        <v>0</v>
      </c>
      <c r="R27" s="385">
        <f>'表2.6 销售执行表（出售）'!S27</f>
        <v>0</v>
      </c>
      <c r="S27" s="385">
        <f>'表2.6 销售执行表（出售）'!T27</f>
        <v>0</v>
      </c>
      <c r="T27" s="385">
        <f>'表2.6 销售执行表（出售）'!U27</f>
        <v>0</v>
      </c>
      <c r="U27" s="385">
        <f>'表2.6 销售执行表（出售）'!V27</f>
        <v>0</v>
      </c>
      <c r="V27" s="385">
        <f>'表2.6 销售执行表（出售）'!W27</f>
        <v>0</v>
      </c>
      <c r="W27" s="384">
        <f t="shared" si="4"/>
        <v>0</v>
      </c>
      <c r="X27" s="1017">
        <f t="shared" si="5"/>
        <v>0</v>
      </c>
      <c r="Y27" s="1018">
        <f t="shared" si="6"/>
        <v>0</v>
      </c>
      <c r="Z27" s="384">
        <f t="shared" si="7"/>
        <v>0</v>
      </c>
      <c r="AA27" s="1017">
        <f t="shared" si="8"/>
        <v>0</v>
      </c>
      <c r="AB27" s="49">
        <f>'表2.6 销售执行表（出售）'!AC27</f>
        <v>0</v>
      </c>
      <c r="AC27" s="384">
        <f t="shared" si="9"/>
        <v>0</v>
      </c>
      <c r="AD27" s="1017">
        <f t="shared" si="10"/>
        <v>0</v>
      </c>
    </row>
    <row r="28" spans="1:30" s="1019" customFormat="1" outlineLevel="1">
      <c r="A28" s="789" t="str">
        <f>目录及填表说明!$D$3</f>
        <v>请填XX地区</v>
      </c>
      <c r="B28" s="789" t="str">
        <f>目录及填表说明!$D$4</f>
        <v>请填XX项目</v>
      </c>
      <c r="C28" s="1020" t="str">
        <f>'表2.6 销售执行表（出售）'!E28</f>
        <v>类别2</v>
      </c>
      <c r="D28" s="1198"/>
      <c r="E28" s="385">
        <f>'表2.6 销售执行表（出售）'!F28</f>
        <v>0</v>
      </c>
      <c r="F28" s="385">
        <f>'表2.6 销售执行表（出售）'!G28</f>
        <v>0</v>
      </c>
      <c r="G28" s="383">
        <f>'表2.6 销售执行表（出售）'!H28</f>
        <v>0</v>
      </c>
      <c r="H28" s="385">
        <f>'表2.6 销售执行表（出售）'!I28</f>
        <v>0</v>
      </c>
      <c r="I28" s="385">
        <f>'表2.6 销售执行表（出售）'!J28</f>
        <v>0</v>
      </c>
      <c r="J28" s="385">
        <f>'表2.6 销售执行表（出售）'!K28</f>
        <v>0</v>
      </c>
      <c r="K28" s="385">
        <f>'表2.6 销售执行表（出售）'!L28</f>
        <v>0</v>
      </c>
      <c r="L28" s="385">
        <f>'表2.6 销售执行表（出售）'!M28</f>
        <v>0</v>
      </c>
      <c r="M28" s="385">
        <f>'表2.6 销售执行表（出售）'!N28</f>
        <v>0</v>
      </c>
      <c r="N28" s="384">
        <f t="shared" si="2"/>
        <v>0</v>
      </c>
      <c r="O28" s="1017">
        <f t="shared" si="3"/>
        <v>0</v>
      </c>
      <c r="P28" s="951">
        <f>'表2.6 销售执行表（出售）'!Q28</f>
        <v>0</v>
      </c>
      <c r="Q28" s="385">
        <f>'表2.6 销售执行表（出售）'!R28</f>
        <v>0</v>
      </c>
      <c r="R28" s="385">
        <f>'表2.6 销售执行表（出售）'!S28</f>
        <v>0</v>
      </c>
      <c r="S28" s="385">
        <f>'表2.6 销售执行表（出售）'!T28</f>
        <v>0</v>
      </c>
      <c r="T28" s="385">
        <f>'表2.6 销售执行表（出售）'!U28</f>
        <v>0</v>
      </c>
      <c r="U28" s="385">
        <f>'表2.6 销售执行表（出售）'!V28</f>
        <v>0</v>
      </c>
      <c r="V28" s="385">
        <f>'表2.6 销售执行表（出售）'!W28</f>
        <v>0</v>
      </c>
      <c r="W28" s="384">
        <f t="shared" si="4"/>
        <v>0</v>
      </c>
      <c r="X28" s="1017">
        <f t="shared" si="5"/>
        <v>0</v>
      </c>
      <c r="Y28" s="1018">
        <f t="shared" si="6"/>
        <v>0</v>
      </c>
      <c r="Z28" s="384">
        <f t="shared" si="7"/>
        <v>0</v>
      </c>
      <c r="AA28" s="1017">
        <f t="shared" si="8"/>
        <v>0</v>
      </c>
      <c r="AB28" s="49">
        <f>'表2.6 销售执行表（出售）'!AC28</f>
        <v>0</v>
      </c>
      <c r="AC28" s="384">
        <f t="shared" si="9"/>
        <v>0</v>
      </c>
      <c r="AD28" s="1017">
        <f t="shared" si="10"/>
        <v>0</v>
      </c>
    </row>
    <row r="29" spans="1:30" s="1019" customFormat="1" outlineLevel="1">
      <c r="A29" s="789" t="str">
        <f>目录及填表说明!$D$3</f>
        <v>请填XX地区</v>
      </c>
      <c r="B29" s="789" t="str">
        <f>目录及填表说明!$D$4</f>
        <v>请填XX项目</v>
      </c>
      <c r="C29" s="1021" t="str">
        <f>'表2.6 销售执行表（出售）'!E29</f>
        <v>类别3</v>
      </c>
      <c r="D29" s="1198"/>
      <c r="E29" s="385">
        <f>'表2.6 销售执行表（出售）'!F29</f>
        <v>0</v>
      </c>
      <c r="F29" s="385">
        <f>'表2.6 销售执行表（出售）'!G29</f>
        <v>0</v>
      </c>
      <c r="G29" s="383">
        <f>'表2.6 销售执行表（出售）'!H29</f>
        <v>0</v>
      </c>
      <c r="H29" s="385">
        <f>'表2.6 销售执行表（出售）'!I29</f>
        <v>0</v>
      </c>
      <c r="I29" s="385">
        <f>'表2.6 销售执行表（出售）'!J29</f>
        <v>0</v>
      </c>
      <c r="J29" s="385">
        <f>'表2.6 销售执行表（出售）'!K29</f>
        <v>0</v>
      </c>
      <c r="K29" s="385">
        <f>'表2.6 销售执行表（出售）'!L29</f>
        <v>0</v>
      </c>
      <c r="L29" s="385">
        <f>'表2.6 销售执行表（出售）'!M29</f>
        <v>0</v>
      </c>
      <c r="M29" s="385">
        <f>'表2.6 销售执行表（出售）'!N29</f>
        <v>0</v>
      </c>
      <c r="N29" s="384">
        <f t="shared" si="2"/>
        <v>0</v>
      </c>
      <c r="O29" s="1017">
        <f t="shared" si="3"/>
        <v>0</v>
      </c>
      <c r="P29" s="951">
        <f>'表2.6 销售执行表（出售）'!Q29</f>
        <v>0</v>
      </c>
      <c r="Q29" s="385">
        <f>'表2.6 销售执行表（出售）'!R29</f>
        <v>0</v>
      </c>
      <c r="R29" s="385">
        <f>'表2.6 销售执行表（出售）'!S29</f>
        <v>0</v>
      </c>
      <c r="S29" s="385">
        <f>'表2.6 销售执行表（出售）'!T29</f>
        <v>0</v>
      </c>
      <c r="T29" s="385">
        <f>'表2.6 销售执行表（出售）'!U29</f>
        <v>0</v>
      </c>
      <c r="U29" s="385">
        <f>'表2.6 销售执行表（出售）'!V29</f>
        <v>0</v>
      </c>
      <c r="V29" s="385">
        <f>'表2.6 销售执行表（出售）'!W29</f>
        <v>0</v>
      </c>
      <c r="W29" s="384">
        <f t="shared" si="4"/>
        <v>0</v>
      </c>
      <c r="X29" s="1017">
        <f t="shared" si="5"/>
        <v>0</v>
      </c>
      <c r="Y29" s="1018">
        <f t="shared" si="6"/>
        <v>0</v>
      </c>
      <c r="Z29" s="384">
        <f t="shared" si="7"/>
        <v>0</v>
      </c>
      <c r="AA29" s="1017">
        <f t="shared" si="8"/>
        <v>0</v>
      </c>
      <c r="AB29" s="49">
        <f>'表2.6 销售执行表（出售）'!AC29</f>
        <v>0</v>
      </c>
      <c r="AC29" s="384">
        <f t="shared" si="9"/>
        <v>0</v>
      </c>
      <c r="AD29" s="1017">
        <f t="shared" si="10"/>
        <v>0</v>
      </c>
    </row>
    <row r="30" spans="1:30" s="1019" customFormat="1" outlineLevel="1">
      <c r="A30" s="789" t="str">
        <f>目录及填表说明!$D$3</f>
        <v>请填XX地区</v>
      </c>
      <c r="B30" s="789" t="str">
        <f>目录及填表说明!$D$4</f>
        <v>请填XX项目</v>
      </c>
      <c r="C30" s="1020" t="str">
        <f>'表2.6 销售执行表（出售）'!E30</f>
        <v>类别4</v>
      </c>
      <c r="D30" s="1198"/>
      <c r="E30" s="385">
        <f>'表2.6 销售执行表（出售）'!F30</f>
        <v>0</v>
      </c>
      <c r="F30" s="385">
        <f>'表2.6 销售执行表（出售）'!G30</f>
        <v>0</v>
      </c>
      <c r="G30" s="383">
        <f>'表2.6 销售执行表（出售）'!H30</f>
        <v>0</v>
      </c>
      <c r="H30" s="385">
        <f>'表2.6 销售执行表（出售）'!I30</f>
        <v>0</v>
      </c>
      <c r="I30" s="385">
        <f>'表2.6 销售执行表（出售）'!J30</f>
        <v>0</v>
      </c>
      <c r="J30" s="385">
        <f>'表2.6 销售执行表（出售）'!K30</f>
        <v>0</v>
      </c>
      <c r="K30" s="385">
        <f>'表2.6 销售执行表（出售）'!L30</f>
        <v>0</v>
      </c>
      <c r="L30" s="385">
        <f>'表2.6 销售执行表（出售）'!M30</f>
        <v>0</v>
      </c>
      <c r="M30" s="385">
        <f>'表2.6 销售执行表（出售）'!N30</f>
        <v>0</v>
      </c>
      <c r="N30" s="384">
        <f t="shared" si="2"/>
        <v>0</v>
      </c>
      <c r="O30" s="1017">
        <f t="shared" si="3"/>
        <v>0</v>
      </c>
      <c r="P30" s="951">
        <f>'表2.6 销售执行表（出售）'!Q30</f>
        <v>0</v>
      </c>
      <c r="Q30" s="385">
        <f>'表2.6 销售执行表（出售）'!R30</f>
        <v>0</v>
      </c>
      <c r="R30" s="385">
        <f>'表2.6 销售执行表（出售）'!S30</f>
        <v>0</v>
      </c>
      <c r="S30" s="385">
        <f>'表2.6 销售执行表（出售）'!T30</f>
        <v>0</v>
      </c>
      <c r="T30" s="385">
        <f>'表2.6 销售执行表（出售）'!U30</f>
        <v>0</v>
      </c>
      <c r="U30" s="385">
        <f>'表2.6 销售执行表（出售）'!V30</f>
        <v>0</v>
      </c>
      <c r="V30" s="385">
        <f>'表2.6 销售执行表（出售）'!W30</f>
        <v>0</v>
      </c>
      <c r="W30" s="384">
        <f t="shared" si="4"/>
        <v>0</v>
      </c>
      <c r="X30" s="1017">
        <f t="shared" si="5"/>
        <v>0</v>
      </c>
      <c r="Y30" s="1018">
        <f t="shared" si="6"/>
        <v>0</v>
      </c>
      <c r="Z30" s="384">
        <f t="shared" si="7"/>
        <v>0</v>
      </c>
      <c r="AA30" s="1017">
        <f t="shared" si="8"/>
        <v>0</v>
      </c>
      <c r="AB30" s="49">
        <f>'表2.6 销售执行表（出售）'!AC30</f>
        <v>0</v>
      </c>
      <c r="AC30" s="384">
        <f t="shared" si="9"/>
        <v>0</v>
      </c>
      <c r="AD30" s="1017">
        <f t="shared" si="10"/>
        <v>0</v>
      </c>
    </row>
    <row r="31" spans="1:30" s="1019" customFormat="1">
      <c r="A31" s="789" t="str">
        <f>目录及填表说明!$D$3</f>
        <v>请填XX地区</v>
      </c>
      <c r="B31" s="789" t="str">
        <f>目录及填表说明!$D$4</f>
        <v>请填XX项目</v>
      </c>
      <c r="C31" s="1016" t="s">
        <v>33</v>
      </c>
      <c r="D31" s="1198"/>
      <c r="E31" s="382">
        <f>'表2.6 销售执行表（出售）'!F31</f>
        <v>0</v>
      </c>
      <c r="F31" s="382">
        <f>'表2.6 销售执行表（出售）'!G31</f>
        <v>0</v>
      </c>
      <c r="G31" s="383">
        <f>'表2.6 销售执行表（出售）'!H31</f>
        <v>0</v>
      </c>
      <c r="H31" s="382">
        <f>'表2.6 销售执行表（出售）'!I31</f>
        <v>0</v>
      </c>
      <c r="I31" s="382">
        <f>'表2.6 销售执行表（出售）'!J31</f>
        <v>0</v>
      </c>
      <c r="J31" s="382">
        <f>'表2.6 销售执行表（出售）'!K31</f>
        <v>0</v>
      </c>
      <c r="K31" s="382">
        <f>'表2.6 销售执行表（出售）'!L31</f>
        <v>0</v>
      </c>
      <c r="L31" s="382">
        <f>'表2.6 销售执行表（出售）'!M31</f>
        <v>0</v>
      </c>
      <c r="M31" s="382">
        <f>'表2.6 销售执行表（出售）'!N31</f>
        <v>0</v>
      </c>
      <c r="N31" s="384">
        <f t="shared" si="2"/>
        <v>0</v>
      </c>
      <c r="O31" s="1017">
        <f t="shared" si="3"/>
        <v>0</v>
      </c>
      <c r="P31" s="951">
        <f>'表2.6 销售执行表（出售）'!Q31</f>
        <v>0</v>
      </c>
      <c r="Q31" s="382">
        <f>'表2.6 销售执行表（出售）'!R31</f>
        <v>0</v>
      </c>
      <c r="R31" s="382">
        <f>'表2.6 销售执行表（出售）'!S31</f>
        <v>0</v>
      </c>
      <c r="S31" s="382">
        <f>'表2.6 销售执行表（出售）'!T31</f>
        <v>0</v>
      </c>
      <c r="T31" s="382">
        <f>'表2.6 销售执行表（出售）'!U31</f>
        <v>0</v>
      </c>
      <c r="U31" s="382">
        <f>'表2.6 销售执行表（出售）'!V31</f>
        <v>0</v>
      </c>
      <c r="V31" s="382">
        <f>'表2.6 销售执行表（出售）'!W31</f>
        <v>0</v>
      </c>
      <c r="W31" s="384">
        <f t="shared" si="4"/>
        <v>0</v>
      </c>
      <c r="X31" s="1017">
        <f t="shared" si="5"/>
        <v>0</v>
      </c>
      <c r="Y31" s="1018">
        <f t="shared" si="6"/>
        <v>0</v>
      </c>
      <c r="Z31" s="384">
        <f t="shared" si="7"/>
        <v>0</v>
      </c>
      <c r="AA31" s="1017">
        <f t="shared" si="8"/>
        <v>0</v>
      </c>
      <c r="AB31" s="49">
        <f>'表2.6 销售执行表（出售）'!AC31</f>
        <v>0</v>
      </c>
      <c r="AC31" s="384">
        <f t="shared" si="9"/>
        <v>0</v>
      </c>
      <c r="AD31" s="1017">
        <f t="shared" si="10"/>
        <v>0</v>
      </c>
    </row>
    <row r="32" spans="1:30" s="1019" customFormat="1" outlineLevel="1">
      <c r="A32" s="789"/>
      <c r="B32" s="789"/>
      <c r="C32" s="1020" t="str">
        <f>'表2.6 销售执行表（出售）'!E32</f>
        <v>类别1</v>
      </c>
      <c r="D32" s="1199"/>
      <c r="E32" s="385">
        <f>'表2.6 销售执行表（出售）'!F32</f>
        <v>0</v>
      </c>
      <c r="F32" s="385">
        <f>'表2.6 销售执行表（出售）'!G32</f>
        <v>0</v>
      </c>
      <c r="G32" s="383">
        <f>'表2.6 销售执行表（出售）'!H32</f>
        <v>0</v>
      </c>
      <c r="H32" s="385">
        <f>'表2.6 销售执行表（出售）'!I32</f>
        <v>0</v>
      </c>
      <c r="I32" s="385">
        <f>'表2.6 销售执行表（出售）'!J32</f>
        <v>0</v>
      </c>
      <c r="J32" s="385">
        <f>'表2.6 销售执行表（出售）'!K32</f>
        <v>0</v>
      </c>
      <c r="K32" s="385">
        <f>'表2.6 销售执行表（出售）'!L32</f>
        <v>0</v>
      </c>
      <c r="L32" s="385">
        <f>'表2.6 销售执行表（出售）'!M32</f>
        <v>0</v>
      </c>
      <c r="M32" s="385">
        <f>'表2.6 销售执行表（出售）'!N32</f>
        <v>0</v>
      </c>
      <c r="N32" s="384">
        <f t="shared" ref="N32:N33" si="11">SUM(H32:M32)</f>
        <v>0</v>
      </c>
      <c r="O32" s="1017">
        <f t="shared" ref="O32:O33" si="12">IF(G32=0,IF(N32&gt;0,100%,IF(N32&lt;0,-100%,0)),IF(G32&lt;0,IF(N32&gt;0,100%,-N32/G32),N32/G32))</f>
        <v>0</v>
      </c>
      <c r="P32" s="951">
        <f>'表2.6 销售执行表（出售）'!Q32</f>
        <v>0</v>
      </c>
      <c r="Q32" s="385">
        <f>'表2.6 销售执行表（出售）'!R32</f>
        <v>0</v>
      </c>
      <c r="R32" s="385">
        <f>'表2.6 销售执行表（出售）'!S32</f>
        <v>0</v>
      </c>
      <c r="S32" s="385">
        <f>'表2.6 销售执行表（出售）'!T32</f>
        <v>0</v>
      </c>
      <c r="T32" s="385">
        <f>'表2.6 销售执行表（出售）'!U32</f>
        <v>0</v>
      </c>
      <c r="U32" s="385">
        <f>'表2.6 销售执行表（出售）'!V32</f>
        <v>0</v>
      </c>
      <c r="V32" s="385">
        <f>'表2.6 销售执行表（出售）'!W32</f>
        <v>0</v>
      </c>
      <c r="W32" s="384">
        <f t="shared" ref="W32:W33" si="13">SUM(Q32:V32)</f>
        <v>0</v>
      </c>
      <c r="X32" s="1017">
        <f t="shared" ref="X32:X33" si="14">IF(P32=0,IF(W32&gt;0,100%,IF(W32&lt;0,-100%,0)),IF(P32&lt;0,IF(W32&gt;0,100%,-W32/P32),W32/P32))</f>
        <v>0</v>
      </c>
      <c r="Y32" s="1018">
        <f t="shared" ref="Y32:Y33" si="15">G32+P32</f>
        <v>0</v>
      </c>
      <c r="Z32" s="384">
        <f t="shared" ref="Z32:Z33" si="16">N32+W32</f>
        <v>0</v>
      </c>
      <c r="AA32" s="1017">
        <f t="shared" ref="AA32:AA33" si="17">IF(Y32=0,IF(Z32&gt;0,100%,IF(Z32&lt;0,-100%,0)),IF(Y32&lt;0,IF(Z32&gt;0,100%,-Z32/Y32),Z32/Y32))</f>
        <v>0</v>
      </c>
      <c r="AB32" s="49">
        <f>'表2.6 销售执行表（出售）'!AC32</f>
        <v>0</v>
      </c>
      <c r="AC32" s="384">
        <f t="shared" ref="AC32:AC33" si="18">F32+N32+W32</f>
        <v>0</v>
      </c>
      <c r="AD32" s="1017">
        <f t="shared" ref="AD32:AD33" si="19">IF(AB32=0,IF(AC32&gt;0,100%,IF(AC32&lt;0,-100%,0)),IF(AB32&lt;0,IF(AC32&gt;0,100%,-AC32/AB32),AC32/AB32))</f>
        <v>0</v>
      </c>
    </row>
    <row r="33" spans="1:30" s="1019" customFormat="1" outlineLevel="1">
      <c r="A33" s="789"/>
      <c r="B33" s="789"/>
      <c r="C33" s="1020" t="str">
        <f>'表2.6 销售执行表（出售）'!E33</f>
        <v>类别2</v>
      </c>
      <c r="D33" s="1199"/>
      <c r="E33" s="385">
        <f>'表2.6 销售执行表（出售）'!F33</f>
        <v>0</v>
      </c>
      <c r="F33" s="385">
        <f>'表2.6 销售执行表（出售）'!G33</f>
        <v>0</v>
      </c>
      <c r="G33" s="383">
        <f>'表2.6 销售执行表（出售）'!H33</f>
        <v>0</v>
      </c>
      <c r="H33" s="385">
        <f>'表2.6 销售执行表（出售）'!I33</f>
        <v>0</v>
      </c>
      <c r="I33" s="385">
        <f>'表2.6 销售执行表（出售）'!J33</f>
        <v>0</v>
      </c>
      <c r="J33" s="385">
        <f>'表2.6 销售执行表（出售）'!K33</f>
        <v>0</v>
      </c>
      <c r="K33" s="385">
        <f>'表2.6 销售执行表（出售）'!L33</f>
        <v>0</v>
      </c>
      <c r="L33" s="385">
        <f>'表2.6 销售执行表（出售）'!M33</f>
        <v>0</v>
      </c>
      <c r="M33" s="385">
        <f>'表2.6 销售执行表（出售）'!N33</f>
        <v>0</v>
      </c>
      <c r="N33" s="384">
        <f t="shared" si="11"/>
        <v>0</v>
      </c>
      <c r="O33" s="1017">
        <f t="shared" si="12"/>
        <v>0</v>
      </c>
      <c r="P33" s="951">
        <f>'表2.6 销售执行表（出售）'!Q33</f>
        <v>0</v>
      </c>
      <c r="Q33" s="385">
        <f>'表2.6 销售执行表（出售）'!R33</f>
        <v>0</v>
      </c>
      <c r="R33" s="385">
        <f>'表2.6 销售执行表（出售）'!S33</f>
        <v>0</v>
      </c>
      <c r="S33" s="385">
        <f>'表2.6 销售执行表（出售）'!T33</f>
        <v>0</v>
      </c>
      <c r="T33" s="385">
        <f>'表2.6 销售执行表（出售）'!U33</f>
        <v>0</v>
      </c>
      <c r="U33" s="385">
        <f>'表2.6 销售执行表（出售）'!V33</f>
        <v>0</v>
      </c>
      <c r="V33" s="385">
        <f>'表2.6 销售执行表（出售）'!W33</f>
        <v>0</v>
      </c>
      <c r="W33" s="384">
        <f t="shared" si="13"/>
        <v>0</v>
      </c>
      <c r="X33" s="1017">
        <f t="shared" si="14"/>
        <v>0</v>
      </c>
      <c r="Y33" s="1018">
        <f t="shared" si="15"/>
        <v>0</v>
      </c>
      <c r="Z33" s="384">
        <f t="shared" si="16"/>
        <v>0</v>
      </c>
      <c r="AA33" s="1017">
        <f t="shared" si="17"/>
        <v>0</v>
      </c>
      <c r="AB33" s="49">
        <f>'表2.6 销售执行表（出售）'!AC33</f>
        <v>0</v>
      </c>
      <c r="AC33" s="384">
        <f t="shared" si="18"/>
        <v>0</v>
      </c>
      <c r="AD33" s="1017">
        <f t="shared" si="19"/>
        <v>0</v>
      </c>
    </row>
    <row r="34" spans="1:30" s="1019" customFormat="1">
      <c r="A34" s="789" t="str">
        <f>目录及填表说明!$D$3</f>
        <v>请填XX地区</v>
      </c>
      <c r="B34" s="789" t="str">
        <f>目录及填表说明!$D$4</f>
        <v>请填XX项目</v>
      </c>
      <c r="C34" s="1016" t="s">
        <v>34</v>
      </c>
      <c r="D34" s="1200"/>
      <c r="E34" s="382">
        <f>'表2.6 销售执行表（出售）'!F34</f>
        <v>0</v>
      </c>
      <c r="F34" s="382">
        <f>'表2.6 销售执行表（出售）'!G34</f>
        <v>0</v>
      </c>
      <c r="G34" s="383">
        <f>'表2.6 销售执行表（出售）'!H34</f>
        <v>0</v>
      </c>
      <c r="H34" s="382">
        <f>'表2.6 销售执行表（出售）'!I34</f>
        <v>0</v>
      </c>
      <c r="I34" s="382">
        <f>'表2.6 销售执行表（出售）'!J34</f>
        <v>0</v>
      </c>
      <c r="J34" s="382">
        <f>'表2.6 销售执行表（出售）'!K34</f>
        <v>0</v>
      </c>
      <c r="K34" s="382">
        <f>'表2.6 销售执行表（出售）'!L34</f>
        <v>0</v>
      </c>
      <c r="L34" s="382">
        <f>'表2.6 销售执行表（出售）'!M34</f>
        <v>0</v>
      </c>
      <c r="M34" s="382">
        <f>'表2.6 销售执行表（出售）'!N34</f>
        <v>0</v>
      </c>
      <c r="N34" s="384">
        <f t="shared" si="2"/>
        <v>0</v>
      </c>
      <c r="O34" s="1017">
        <f t="shared" si="3"/>
        <v>0</v>
      </c>
      <c r="P34" s="951">
        <f>'表2.6 销售执行表（出售）'!Q34</f>
        <v>0</v>
      </c>
      <c r="Q34" s="382">
        <f>'表2.6 销售执行表（出售）'!R34</f>
        <v>0</v>
      </c>
      <c r="R34" s="382">
        <f>'表2.6 销售执行表（出售）'!S34</f>
        <v>0</v>
      </c>
      <c r="S34" s="382">
        <f>'表2.6 销售执行表（出售）'!T34</f>
        <v>0</v>
      </c>
      <c r="T34" s="382">
        <f>'表2.6 销售执行表（出售）'!U34</f>
        <v>0</v>
      </c>
      <c r="U34" s="382">
        <f>'表2.6 销售执行表（出售）'!V34</f>
        <v>0</v>
      </c>
      <c r="V34" s="382">
        <f>'表2.6 销售执行表（出售）'!W34</f>
        <v>0</v>
      </c>
      <c r="W34" s="384">
        <f t="shared" si="4"/>
        <v>0</v>
      </c>
      <c r="X34" s="1017">
        <f t="shared" si="5"/>
        <v>0</v>
      </c>
      <c r="Y34" s="1018">
        <f t="shared" si="6"/>
        <v>0</v>
      </c>
      <c r="Z34" s="384">
        <f t="shared" si="7"/>
        <v>0</v>
      </c>
      <c r="AA34" s="1017">
        <f t="shared" si="8"/>
        <v>0</v>
      </c>
      <c r="AB34" s="49">
        <f>'表2.6 销售执行表（出售）'!AC34</f>
        <v>0</v>
      </c>
      <c r="AC34" s="384">
        <f t="shared" si="9"/>
        <v>0</v>
      </c>
      <c r="AD34" s="1017">
        <f t="shared" si="10"/>
        <v>0</v>
      </c>
    </row>
    <row r="35" spans="1:30" s="1015" customFormat="1" ht="30" customHeight="1">
      <c r="A35" s="949" t="str">
        <f>目录及填表说明!$D$3</f>
        <v>请填XX地区</v>
      </c>
      <c r="B35" s="949" t="str">
        <f>目录及填表说明!$D$4</f>
        <v>请填XX项目</v>
      </c>
      <c r="C35" s="1201" t="s">
        <v>915</v>
      </c>
      <c r="D35" s="1202"/>
      <c r="E35" s="952"/>
      <c r="F35" s="952"/>
      <c r="G35" s="953"/>
      <c r="H35" s="952"/>
      <c r="I35" s="952"/>
      <c r="J35" s="952"/>
      <c r="K35" s="952"/>
      <c r="L35" s="952"/>
      <c r="M35" s="952"/>
      <c r="N35" s="952"/>
      <c r="O35" s="1022">
        <f t="shared" si="3"/>
        <v>0</v>
      </c>
      <c r="P35" s="49"/>
      <c r="Q35" s="952"/>
      <c r="R35" s="952"/>
      <c r="S35" s="952"/>
      <c r="T35" s="952"/>
      <c r="U35" s="952"/>
      <c r="V35" s="952"/>
      <c r="W35" s="952"/>
      <c r="X35" s="1022">
        <f t="shared" si="5"/>
        <v>0</v>
      </c>
      <c r="Y35" s="1023"/>
      <c r="Z35" s="952"/>
      <c r="AA35" s="1022"/>
      <c r="AB35" s="952"/>
      <c r="AC35" s="952"/>
      <c r="AD35" s="1022"/>
    </row>
    <row r="36" spans="1:30" s="1019" customFormat="1">
      <c r="A36" s="789" t="str">
        <f>目录及填表说明!$D$3</f>
        <v>请填XX地区</v>
      </c>
      <c r="B36" s="789" t="str">
        <f>目录及填表说明!$D$4</f>
        <v>请填XX项目</v>
      </c>
      <c r="C36" s="1016" t="s">
        <v>28</v>
      </c>
      <c r="D36" s="1197" t="s">
        <v>916</v>
      </c>
      <c r="E36" s="382">
        <f>IFERROR(E96/E6*10000,0)</f>
        <v>0</v>
      </c>
      <c r="F36" s="382">
        <f>IFERROR(F96/F6*10000,0)</f>
        <v>0</v>
      </c>
      <c r="G36" s="383">
        <f t="shared" ref="G36:Z36" si="20">IFERROR(G96/G6*10000,0)</f>
        <v>0</v>
      </c>
      <c r="H36" s="382">
        <f t="shared" ref="H36:N36" si="21">IFERROR(H96/H6*10000,0)</f>
        <v>0</v>
      </c>
      <c r="I36" s="382">
        <f t="shared" si="21"/>
        <v>0</v>
      </c>
      <c r="J36" s="382">
        <f t="shared" si="21"/>
        <v>0</v>
      </c>
      <c r="K36" s="382">
        <f t="shared" si="21"/>
        <v>0</v>
      </c>
      <c r="L36" s="382">
        <f t="shared" si="21"/>
        <v>0</v>
      </c>
      <c r="M36" s="382">
        <f t="shared" si="21"/>
        <v>0</v>
      </c>
      <c r="N36" s="384">
        <f t="shared" si="21"/>
        <v>0</v>
      </c>
      <c r="O36" s="1024">
        <f t="shared" si="3"/>
        <v>0</v>
      </c>
      <c r="P36" s="280">
        <f t="shared" si="20"/>
        <v>0</v>
      </c>
      <c r="Q36" s="6">
        <f t="shared" si="20"/>
        <v>0</v>
      </c>
      <c r="R36" s="6">
        <f t="shared" si="20"/>
        <v>0</v>
      </c>
      <c r="S36" s="6">
        <f t="shared" si="20"/>
        <v>0</v>
      </c>
      <c r="T36" s="6">
        <f t="shared" si="20"/>
        <v>0</v>
      </c>
      <c r="U36" s="6">
        <f t="shared" si="20"/>
        <v>0</v>
      </c>
      <c r="V36" s="6">
        <f t="shared" si="20"/>
        <v>0</v>
      </c>
      <c r="W36" s="16">
        <f t="shared" si="20"/>
        <v>0</v>
      </c>
      <c r="X36" s="1024">
        <f t="shared" si="5"/>
        <v>0</v>
      </c>
      <c r="Y36" s="49">
        <f t="shared" si="20"/>
        <v>0</v>
      </c>
      <c r="Z36" s="16">
        <f t="shared" si="20"/>
        <v>0</v>
      </c>
      <c r="AA36" s="1024">
        <f>IFERROR(AA96/AA6,0)</f>
        <v>0</v>
      </c>
      <c r="AB36" s="49">
        <f>表1.3.1.1单方成本调整表!N4+表1.3.1.1单方成本调整表!P4</f>
        <v>0</v>
      </c>
      <c r="AC36" s="16">
        <f t="shared" ref="AC36" si="22">IFERROR(AC96/AC6*10000,0)</f>
        <v>0</v>
      </c>
      <c r="AD36" s="1024">
        <f>IFERROR(AD96/AD6,0)</f>
        <v>0</v>
      </c>
    </row>
    <row r="37" spans="1:30" s="1019" customFormat="1" outlineLevel="1">
      <c r="A37" s="789" t="str">
        <f>目录及填表说明!$D$3</f>
        <v>请填XX地区</v>
      </c>
      <c r="B37" s="789" t="str">
        <f>目录及填表说明!$D$4</f>
        <v>请填XX项目</v>
      </c>
      <c r="C37" s="1020" t="str">
        <f>C7</f>
        <v>类别1</v>
      </c>
      <c r="D37" s="1198"/>
      <c r="E37" s="7">
        <f>表1.3.1.1单方成本调整表!N5+表1.3.1.1单方成本调整表!P5</f>
        <v>0</v>
      </c>
      <c r="F37" s="7">
        <f>$E37</f>
        <v>0</v>
      </c>
      <c r="G37" s="49">
        <f>$E37</f>
        <v>0</v>
      </c>
      <c r="H37" s="7">
        <f>表1.3.1.1单方成本调整表!$AB$5+表1.3.1.1单方成本调整表!$AD$5</f>
        <v>0</v>
      </c>
      <c r="I37" s="7">
        <f>$H37</f>
        <v>0</v>
      </c>
      <c r="J37" s="7">
        <f t="shared" ref="J37:N37" si="23">$H37</f>
        <v>0</v>
      </c>
      <c r="K37" s="7">
        <f t="shared" si="23"/>
        <v>0</v>
      </c>
      <c r="L37" s="7">
        <f t="shared" si="23"/>
        <v>0</v>
      </c>
      <c r="M37" s="7">
        <f t="shared" si="23"/>
        <v>0</v>
      </c>
      <c r="N37" s="16">
        <f t="shared" si="23"/>
        <v>0</v>
      </c>
      <c r="O37" s="1024">
        <f t="shared" si="3"/>
        <v>0</v>
      </c>
      <c r="P37" s="280">
        <f>$E37</f>
        <v>0</v>
      </c>
      <c r="Q37" s="7">
        <f t="shared" ref="Q37:W40" si="24">$H37</f>
        <v>0</v>
      </c>
      <c r="R37" s="7">
        <f t="shared" si="24"/>
        <v>0</v>
      </c>
      <c r="S37" s="7">
        <f t="shared" si="24"/>
        <v>0</v>
      </c>
      <c r="T37" s="7">
        <f t="shared" si="24"/>
        <v>0</v>
      </c>
      <c r="U37" s="7">
        <f t="shared" si="24"/>
        <v>0</v>
      </c>
      <c r="V37" s="7">
        <f t="shared" si="24"/>
        <v>0</v>
      </c>
      <c r="W37" s="16">
        <f t="shared" si="24"/>
        <v>0</v>
      </c>
      <c r="X37" s="1024">
        <f t="shared" si="5"/>
        <v>0</v>
      </c>
      <c r="Y37" s="49"/>
      <c r="Z37" s="16"/>
      <c r="AA37" s="1024"/>
      <c r="AB37" s="49">
        <f>表1.3.1.1单方成本调整表!N5+表1.3.1.1单方成本调整表!P5</f>
        <v>0</v>
      </c>
      <c r="AC37" s="16"/>
      <c r="AD37" s="1024"/>
    </row>
    <row r="38" spans="1:30" s="1019" customFormat="1" outlineLevel="1">
      <c r="A38" s="789" t="str">
        <f>目录及填表说明!$D$3</f>
        <v>请填XX地区</v>
      </c>
      <c r="B38" s="789" t="str">
        <f>目录及填表说明!$D$4</f>
        <v>请填XX项目</v>
      </c>
      <c r="C38" s="1020" t="str">
        <f>C8</f>
        <v>类别2</v>
      </c>
      <c r="D38" s="1198"/>
      <c r="E38" s="7">
        <f>表1.3.1.1单方成本调整表!N6+表1.3.1.1单方成本调整表!P6</f>
        <v>0</v>
      </c>
      <c r="F38" s="7">
        <f t="shared" ref="F38:P40" si="25">$E38</f>
        <v>0</v>
      </c>
      <c r="G38" s="49">
        <f t="shared" si="25"/>
        <v>0</v>
      </c>
      <c r="H38" s="7">
        <f>表1.3.1.1单方成本调整表!AB6+表1.3.1.1单方成本调整表!AD6</f>
        <v>0</v>
      </c>
      <c r="I38" s="7">
        <f t="shared" ref="I38:N53" si="26">$H38</f>
        <v>0</v>
      </c>
      <c r="J38" s="7">
        <f t="shared" si="26"/>
        <v>0</v>
      </c>
      <c r="K38" s="7">
        <f t="shared" si="26"/>
        <v>0</v>
      </c>
      <c r="L38" s="7">
        <f t="shared" si="26"/>
        <v>0</v>
      </c>
      <c r="M38" s="7">
        <f t="shared" si="26"/>
        <v>0</v>
      </c>
      <c r="N38" s="16">
        <f t="shared" si="26"/>
        <v>0</v>
      </c>
      <c r="O38" s="1024">
        <f t="shared" si="3"/>
        <v>0</v>
      </c>
      <c r="P38" s="280">
        <f t="shared" si="25"/>
        <v>0</v>
      </c>
      <c r="Q38" s="7">
        <f t="shared" si="24"/>
        <v>0</v>
      </c>
      <c r="R38" s="7">
        <f t="shared" si="24"/>
        <v>0</v>
      </c>
      <c r="S38" s="7">
        <f t="shared" si="24"/>
        <v>0</v>
      </c>
      <c r="T38" s="7">
        <f t="shared" si="24"/>
        <v>0</v>
      </c>
      <c r="U38" s="7">
        <f t="shared" si="24"/>
        <v>0</v>
      </c>
      <c r="V38" s="7">
        <f t="shared" si="24"/>
        <v>0</v>
      </c>
      <c r="W38" s="16">
        <f t="shared" si="24"/>
        <v>0</v>
      </c>
      <c r="X38" s="1024">
        <f t="shared" si="5"/>
        <v>0</v>
      </c>
      <c r="Y38" s="49"/>
      <c r="Z38" s="16"/>
      <c r="AA38" s="1024"/>
      <c r="AB38" s="49">
        <f>表1.3.1.1单方成本调整表!N6+表1.3.1.1单方成本调整表!P6</f>
        <v>0</v>
      </c>
      <c r="AC38" s="16"/>
      <c r="AD38" s="1024"/>
    </row>
    <row r="39" spans="1:30" s="1019" customFormat="1" outlineLevel="1">
      <c r="A39" s="789" t="str">
        <f>目录及填表说明!$D$3</f>
        <v>请填XX地区</v>
      </c>
      <c r="B39" s="789" t="str">
        <f>目录及填表说明!$D$4</f>
        <v>请填XX项目</v>
      </c>
      <c r="C39" s="1021" t="str">
        <f>C9</f>
        <v>类别3</v>
      </c>
      <c r="D39" s="1198"/>
      <c r="E39" s="7">
        <f>表1.3.1.1单方成本调整表!N7+表1.3.1.1单方成本调整表!P7</f>
        <v>0</v>
      </c>
      <c r="F39" s="7">
        <f t="shared" si="25"/>
        <v>0</v>
      </c>
      <c r="G39" s="49">
        <f t="shared" si="25"/>
        <v>0</v>
      </c>
      <c r="H39" s="7">
        <f>表1.3.1.1单方成本调整表!AB7+表1.3.1.1单方成本调整表!AD7</f>
        <v>0</v>
      </c>
      <c r="I39" s="7">
        <f t="shared" si="26"/>
        <v>0</v>
      </c>
      <c r="J39" s="7">
        <f t="shared" si="26"/>
        <v>0</v>
      </c>
      <c r="K39" s="7">
        <f t="shared" si="26"/>
        <v>0</v>
      </c>
      <c r="L39" s="7">
        <f t="shared" si="26"/>
        <v>0</v>
      </c>
      <c r="M39" s="7">
        <f t="shared" si="26"/>
        <v>0</v>
      </c>
      <c r="N39" s="16">
        <f t="shared" si="26"/>
        <v>0</v>
      </c>
      <c r="O39" s="1024">
        <f t="shared" si="3"/>
        <v>0</v>
      </c>
      <c r="P39" s="280">
        <f t="shared" si="25"/>
        <v>0</v>
      </c>
      <c r="Q39" s="7">
        <f t="shared" si="24"/>
        <v>0</v>
      </c>
      <c r="R39" s="7">
        <f t="shared" si="24"/>
        <v>0</v>
      </c>
      <c r="S39" s="7">
        <f t="shared" si="24"/>
        <v>0</v>
      </c>
      <c r="T39" s="7">
        <f t="shared" si="24"/>
        <v>0</v>
      </c>
      <c r="U39" s="7">
        <f t="shared" si="24"/>
        <v>0</v>
      </c>
      <c r="V39" s="7">
        <f t="shared" si="24"/>
        <v>0</v>
      </c>
      <c r="W39" s="16">
        <f t="shared" si="24"/>
        <v>0</v>
      </c>
      <c r="X39" s="1024">
        <f t="shared" si="5"/>
        <v>0</v>
      </c>
      <c r="Y39" s="49"/>
      <c r="Z39" s="16"/>
      <c r="AA39" s="1024"/>
      <c r="AB39" s="49">
        <f>表1.3.1.1单方成本调整表!N7+表1.3.1.1单方成本调整表!P7</f>
        <v>0</v>
      </c>
      <c r="AC39" s="16"/>
      <c r="AD39" s="1024"/>
    </row>
    <row r="40" spans="1:30" s="1019" customFormat="1" outlineLevel="1">
      <c r="A40" s="789" t="str">
        <f>目录及填表说明!$D$3</f>
        <v>请填XX地区</v>
      </c>
      <c r="B40" s="789" t="str">
        <f>目录及填表说明!$D$4</f>
        <v>请填XX项目</v>
      </c>
      <c r="C40" s="1020" t="str">
        <f>C10</f>
        <v>类别4</v>
      </c>
      <c r="D40" s="1198"/>
      <c r="E40" s="7">
        <f>表1.3.1.1单方成本调整表!N8+表1.3.1.1单方成本调整表!P8</f>
        <v>0</v>
      </c>
      <c r="F40" s="7">
        <f t="shared" si="25"/>
        <v>0</v>
      </c>
      <c r="G40" s="49">
        <f t="shared" si="25"/>
        <v>0</v>
      </c>
      <c r="H40" s="7">
        <f>表1.3.1.1单方成本调整表!AB8+表1.3.1.1单方成本调整表!AD8</f>
        <v>0</v>
      </c>
      <c r="I40" s="7">
        <f t="shared" si="26"/>
        <v>0</v>
      </c>
      <c r="J40" s="7">
        <f t="shared" si="26"/>
        <v>0</v>
      </c>
      <c r="K40" s="7">
        <f t="shared" si="26"/>
        <v>0</v>
      </c>
      <c r="L40" s="7">
        <f t="shared" si="26"/>
        <v>0</v>
      </c>
      <c r="M40" s="7">
        <f t="shared" si="26"/>
        <v>0</v>
      </c>
      <c r="N40" s="16">
        <f t="shared" si="26"/>
        <v>0</v>
      </c>
      <c r="O40" s="1024">
        <f t="shared" si="3"/>
        <v>0</v>
      </c>
      <c r="P40" s="49">
        <f t="shared" si="25"/>
        <v>0</v>
      </c>
      <c r="Q40" s="7">
        <f t="shared" si="24"/>
        <v>0</v>
      </c>
      <c r="R40" s="7">
        <f t="shared" si="24"/>
        <v>0</v>
      </c>
      <c r="S40" s="7">
        <f t="shared" si="24"/>
        <v>0</v>
      </c>
      <c r="T40" s="7">
        <f t="shared" si="24"/>
        <v>0</v>
      </c>
      <c r="U40" s="7">
        <f t="shared" si="24"/>
        <v>0</v>
      </c>
      <c r="V40" s="7">
        <f t="shared" si="24"/>
        <v>0</v>
      </c>
      <c r="W40" s="16">
        <f t="shared" si="24"/>
        <v>0</v>
      </c>
      <c r="X40" s="1024">
        <f t="shared" si="5"/>
        <v>0</v>
      </c>
      <c r="Y40" s="49"/>
      <c r="Z40" s="16"/>
      <c r="AA40" s="1024"/>
      <c r="AB40" s="49">
        <f>表1.3.1.1单方成本调整表!N8+表1.3.1.1单方成本调整表!P8</f>
        <v>0</v>
      </c>
      <c r="AC40" s="16"/>
      <c r="AD40" s="1024"/>
    </row>
    <row r="41" spans="1:30" s="1019" customFormat="1">
      <c r="A41" s="789" t="str">
        <f>目录及填表说明!$D$3</f>
        <v>请填XX地区</v>
      </c>
      <c r="B41" s="789" t="str">
        <f>目录及填表说明!$D$4</f>
        <v>请填XX项目</v>
      </c>
      <c r="C41" s="1016" t="s">
        <v>29</v>
      </c>
      <c r="D41" s="1198"/>
      <c r="E41" s="382">
        <f>IFERROR(E101/E11*10000,0)</f>
        <v>0</v>
      </c>
      <c r="F41" s="382">
        <f>IFERROR(F101/F11*10000,0)</f>
        <v>0</v>
      </c>
      <c r="G41" s="383">
        <f t="shared" ref="G41" si="27">IFERROR(G101/G11*10000,0)</f>
        <v>0</v>
      </c>
      <c r="H41" s="382">
        <f t="shared" ref="H41:N41" si="28">IFERROR(H101/H11*10000,0)</f>
        <v>0</v>
      </c>
      <c r="I41" s="382">
        <f t="shared" si="28"/>
        <v>0</v>
      </c>
      <c r="J41" s="382">
        <f t="shared" si="28"/>
        <v>0</v>
      </c>
      <c r="K41" s="382">
        <f t="shared" si="28"/>
        <v>0</v>
      </c>
      <c r="L41" s="382">
        <f t="shared" si="28"/>
        <v>0</v>
      </c>
      <c r="M41" s="382">
        <f t="shared" si="28"/>
        <v>0</v>
      </c>
      <c r="N41" s="384">
        <f t="shared" si="28"/>
        <v>0</v>
      </c>
      <c r="O41" s="1024">
        <f t="shared" si="3"/>
        <v>0</v>
      </c>
      <c r="P41" s="49">
        <f>IFERROR(P101/P11*10000,0)</f>
        <v>0</v>
      </c>
      <c r="Q41" s="6">
        <f t="shared" ref="Q41:W41" si="29">IFERROR(Q101/Q11*10000,0)</f>
        <v>0</v>
      </c>
      <c r="R41" s="6">
        <f t="shared" si="29"/>
        <v>0</v>
      </c>
      <c r="S41" s="6">
        <f t="shared" si="29"/>
        <v>0</v>
      </c>
      <c r="T41" s="6">
        <f t="shared" si="29"/>
        <v>0</v>
      </c>
      <c r="U41" s="6">
        <f t="shared" si="29"/>
        <v>0</v>
      </c>
      <c r="V41" s="6">
        <f t="shared" si="29"/>
        <v>0</v>
      </c>
      <c r="W41" s="16">
        <f t="shared" si="29"/>
        <v>0</v>
      </c>
      <c r="X41" s="1024">
        <f t="shared" si="5"/>
        <v>0</v>
      </c>
      <c r="Y41" s="49">
        <f t="shared" ref="Y41:Z41" si="30">IFERROR(Y101/Y11*10000,0)</f>
        <v>0</v>
      </c>
      <c r="Z41" s="16">
        <f t="shared" si="30"/>
        <v>0</v>
      </c>
      <c r="AA41" s="1024">
        <f>IFERROR(AA101/AA11,0)</f>
        <v>0</v>
      </c>
      <c r="AB41" s="49">
        <f>表1.3.1.1单方成本调整表!N9+表1.3.1.1单方成本调整表!P9</f>
        <v>0</v>
      </c>
      <c r="AC41" s="16">
        <f t="shared" ref="AC41" si="31">IFERROR(AC101/AC11*10000,0)</f>
        <v>0</v>
      </c>
      <c r="AD41" s="1024">
        <f>IFERROR(AD101/AD11,0)</f>
        <v>0</v>
      </c>
    </row>
    <row r="42" spans="1:30" s="1019" customFormat="1" outlineLevel="1">
      <c r="A42" s="789" t="str">
        <f>目录及填表说明!$D$3</f>
        <v>请填XX地区</v>
      </c>
      <c r="B42" s="789" t="str">
        <f>目录及填表说明!$D$4</f>
        <v>请填XX项目</v>
      </c>
      <c r="C42" s="1020" t="str">
        <f>C12</f>
        <v>类别1</v>
      </c>
      <c r="D42" s="1198"/>
      <c r="E42" s="7">
        <f>表1.3.1.1单方成本调整表!N10+表1.3.1.1单方成本调整表!P10</f>
        <v>0</v>
      </c>
      <c r="F42" s="7">
        <f>$E42</f>
        <v>0</v>
      </c>
      <c r="G42" s="49">
        <f>$E42</f>
        <v>0</v>
      </c>
      <c r="H42" s="7">
        <f>表1.3.1.1单方成本调整表!AB10+表1.3.1.1单方成本调整表!AD10</f>
        <v>0</v>
      </c>
      <c r="I42" s="7">
        <f t="shared" si="26"/>
        <v>0</v>
      </c>
      <c r="J42" s="7">
        <f t="shared" si="26"/>
        <v>0</v>
      </c>
      <c r="K42" s="7">
        <f t="shared" si="26"/>
        <v>0</v>
      </c>
      <c r="L42" s="7">
        <f t="shared" si="26"/>
        <v>0</v>
      </c>
      <c r="M42" s="7">
        <f t="shared" si="26"/>
        <v>0</v>
      </c>
      <c r="N42" s="16">
        <f t="shared" si="26"/>
        <v>0</v>
      </c>
      <c r="O42" s="1024">
        <f t="shared" si="3"/>
        <v>0</v>
      </c>
      <c r="P42" s="49">
        <f>$E42</f>
        <v>0</v>
      </c>
      <c r="Q42" s="7">
        <f t="shared" ref="Q42:W45" si="32">$H42</f>
        <v>0</v>
      </c>
      <c r="R42" s="7">
        <f t="shared" si="32"/>
        <v>0</v>
      </c>
      <c r="S42" s="7">
        <f t="shared" si="32"/>
        <v>0</v>
      </c>
      <c r="T42" s="7">
        <f t="shared" si="32"/>
        <v>0</v>
      </c>
      <c r="U42" s="7">
        <f t="shared" si="32"/>
        <v>0</v>
      </c>
      <c r="V42" s="7">
        <f t="shared" si="32"/>
        <v>0</v>
      </c>
      <c r="W42" s="16">
        <f t="shared" si="32"/>
        <v>0</v>
      </c>
      <c r="X42" s="1024">
        <f t="shared" si="5"/>
        <v>0</v>
      </c>
      <c r="Y42" s="49"/>
      <c r="Z42" s="16"/>
      <c r="AA42" s="1024"/>
      <c r="AB42" s="49">
        <f>表1.3.1.1单方成本调整表!N10+表1.3.1.1单方成本调整表!P10</f>
        <v>0</v>
      </c>
      <c r="AC42" s="16"/>
      <c r="AD42" s="1024"/>
    </row>
    <row r="43" spans="1:30" s="1019" customFormat="1" outlineLevel="1">
      <c r="A43" s="789" t="str">
        <f>目录及填表说明!$D$3</f>
        <v>请填XX地区</v>
      </c>
      <c r="B43" s="789" t="str">
        <f>目录及填表说明!$D$4</f>
        <v>请填XX项目</v>
      </c>
      <c r="C43" s="1020" t="str">
        <f>C13</f>
        <v>类别2</v>
      </c>
      <c r="D43" s="1198"/>
      <c r="E43" s="7">
        <f>表1.3.1.1单方成本调整表!N11+表1.3.1.1单方成本调整表!P11</f>
        <v>0</v>
      </c>
      <c r="F43" s="7">
        <f t="shared" ref="F43:G45" si="33">$E43</f>
        <v>0</v>
      </c>
      <c r="G43" s="49">
        <f t="shared" si="33"/>
        <v>0</v>
      </c>
      <c r="H43" s="7">
        <f>表1.3.1.1单方成本调整表!AB11+表1.3.1.1单方成本调整表!AD11</f>
        <v>0</v>
      </c>
      <c r="I43" s="7">
        <f t="shared" si="26"/>
        <v>0</v>
      </c>
      <c r="J43" s="7">
        <f t="shared" si="26"/>
        <v>0</v>
      </c>
      <c r="K43" s="7">
        <f t="shared" si="26"/>
        <v>0</v>
      </c>
      <c r="L43" s="7">
        <f t="shared" si="26"/>
        <v>0</v>
      </c>
      <c r="M43" s="7">
        <f t="shared" si="26"/>
        <v>0</v>
      </c>
      <c r="N43" s="16">
        <f t="shared" si="26"/>
        <v>0</v>
      </c>
      <c r="O43" s="1024">
        <f t="shared" si="3"/>
        <v>0</v>
      </c>
      <c r="P43" s="49">
        <f t="shared" ref="P43:P45" si="34">$E43</f>
        <v>0</v>
      </c>
      <c r="Q43" s="7">
        <f t="shared" si="32"/>
        <v>0</v>
      </c>
      <c r="R43" s="7">
        <f t="shared" si="32"/>
        <v>0</v>
      </c>
      <c r="S43" s="7">
        <f t="shared" si="32"/>
        <v>0</v>
      </c>
      <c r="T43" s="7">
        <f t="shared" si="32"/>
        <v>0</v>
      </c>
      <c r="U43" s="7">
        <f t="shared" si="32"/>
        <v>0</v>
      </c>
      <c r="V43" s="7">
        <f t="shared" si="32"/>
        <v>0</v>
      </c>
      <c r="W43" s="16">
        <f t="shared" si="32"/>
        <v>0</v>
      </c>
      <c r="X43" s="1024">
        <f t="shared" si="5"/>
        <v>0</v>
      </c>
      <c r="Y43" s="49"/>
      <c r="Z43" s="16"/>
      <c r="AA43" s="1024"/>
      <c r="AB43" s="49">
        <f>表1.3.1.1单方成本调整表!N11+表1.3.1.1单方成本调整表!P11</f>
        <v>0</v>
      </c>
      <c r="AC43" s="16"/>
      <c r="AD43" s="1024"/>
    </row>
    <row r="44" spans="1:30" s="1019" customFormat="1" outlineLevel="1">
      <c r="A44" s="789" t="str">
        <f>目录及填表说明!$D$3</f>
        <v>请填XX地区</v>
      </c>
      <c r="B44" s="789" t="str">
        <f>目录及填表说明!$D$4</f>
        <v>请填XX项目</v>
      </c>
      <c r="C44" s="1021" t="str">
        <f>C14</f>
        <v>类别3</v>
      </c>
      <c r="D44" s="1198"/>
      <c r="E44" s="7">
        <f>表1.3.1.1单方成本调整表!N12+表1.3.1.1单方成本调整表!P12</f>
        <v>0</v>
      </c>
      <c r="F44" s="7">
        <f t="shared" si="33"/>
        <v>0</v>
      </c>
      <c r="G44" s="49">
        <f t="shared" si="33"/>
        <v>0</v>
      </c>
      <c r="H44" s="7">
        <f>表1.3.1.1单方成本调整表!AB12+表1.3.1.1单方成本调整表!AD12</f>
        <v>0</v>
      </c>
      <c r="I44" s="7">
        <f t="shared" si="26"/>
        <v>0</v>
      </c>
      <c r="J44" s="7">
        <f t="shared" si="26"/>
        <v>0</v>
      </c>
      <c r="K44" s="7">
        <f t="shared" si="26"/>
        <v>0</v>
      </c>
      <c r="L44" s="7">
        <f t="shared" si="26"/>
        <v>0</v>
      </c>
      <c r="M44" s="7">
        <f t="shared" si="26"/>
        <v>0</v>
      </c>
      <c r="N44" s="16">
        <f t="shared" si="26"/>
        <v>0</v>
      </c>
      <c r="O44" s="1024">
        <f t="shared" si="3"/>
        <v>0</v>
      </c>
      <c r="P44" s="49">
        <f t="shared" si="34"/>
        <v>0</v>
      </c>
      <c r="Q44" s="7">
        <f t="shared" si="32"/>
        <v>0</v>
      </c>
      <c r="R44" s="7">
        <f t="shared" si="32"/>
        <v>0</v>
      </c>
      <c r="S44" s="7">
        <f t="shared" si="32"/>
        <v>0</v>
      </c>
      <c r="T44" s="7">
        <f t="shared" si="32"/>
        <v>0</v>
      </c>
      <c r="U44" s="7">
        <f t="shared" si="32"/>
        <v>0</v>
      </c>
      <c r="V44" s="7">
        <f t="shared" si="32"/>
        <v>0</v>
      </c>
      <c r="W44" s="16">
        <f t="shared" si="32"/>
        <v>0</v>
      </c>
      <c r="X44" s="1024">
        <f t="shared" si="5"/>
        <v>0</v>
      </c>
      <c r="Y44" s="49"/>
      <c r="Z44" s="16"/>
      <c r="AA44" s="1024"/>
      <c r="AB44" s="49">
        <f>表1.3.1.1单方成本调整表!N12+表1.3.1.1单方成本调整表!P12</f>
        <v>0</v>
      </c>
      <c r="AC44" s="16"/>
      <c r="AD44" s="1024"/>
    </row>
    <row r="45" spans="1:30" s="1019" customFormat="1" outlineLevel="1">
      <c r="A45" s="789" t="str">
        <f>目录及填表说明!$D$3</f>
        <v>请填XX地区</v>
      </c>
      <c r="B45" s="789" t="str">
        <f>目录及填表说明!$D$4</f>
        <v>请填XX项目</v>
      </c>
      <c r="C45" s="1020" t="str">
        <f>C15</f>
        <v>类别4</v>
      </c>
      <c r="D45" s="1198"/>
      <c r="E45" s="7">
        <f>表1.3.1.1单方成本调整表!N13+表1.3.1.1单方成本调整表!P13</f>
        <v>0</v>
      </c>
      <c r="F45" s="7">
        <f t="shared" si="33"/>
        <v>0</v>
      </c>
      <c r="G45" s="49">
        <f t="shared" si="33"/>
        <v>0</v>
      </c>
      <c r="H45" s="7">
        <f>表1.3.1.1单方成本调整表!AB13+表1.3.1.1单方成本调整表!AD13</f>
        <v>0</v>
      </c>
      <c r="I45" s="7">
        <f t="shared" si="26"/>
        <v>0</v>
      </c>
      <c r="J45" s="7">
        <f t="shared" si="26"/>
        <v>0</v>
      </c>
      <c r="K45" s="7">
        <f t="shared" si="26"/>
        <v>0</v>
      </c>
      <c r="L45" s="7">
        <f t="shared" si="26"/>
        <v>0</v>
      </c>
      <c r="M45" s="7">
        <f t="shared" si="26"/>
        <v>0</v>
      </c>
      <c r="N45" s="16">
        <f t="shared" si="26"/>
        <v>0</v>
      </c>
      <c r="O45" s="1024">
        <f t="shared" si="3"/>
        <v>0</v>
      </c>
      <c r="P45" s="49">
        <f t="shared" si="34"/>
        <v>0</v>
      </c>
      <c r="Q45" s="7">
        <f t="shared" si="32"/>
        <v>0</v>
      </c>
      <c r="R45" s="7">
        <f t="shared" si="32"/>
        <v>0</v>
      </c>
      <c r="S45" s="7">
        <f t="shared" si="32"/>
        <v>0</v>
      </c>
      <c r="T45" s="7">
        <f t="shared" si="32"/>
        <v>0</v>
      </c>
      <c r="U45" s="7">
        <f t="shared" si="32"/>
        <v>0</v>
      </c>
      <c r="V45" s="7">
        <f t="shared" si="32"/>
        <v>0</v>
      </c>
      <c r="W45" s="16">
        <f t="shared" si="32"/>
        <v>0</v>
      </c>
      <c r="X45" s="1024">
        <f t="shared" si="5"/>
        <v>0</v>
      </c>
      <c r="Y45" s="49"/>
      <c r="Z45" s="16"/>
      <c r="AA45" s="1024"/>
      <c r="AB45" s="49">
        <f>表1.3.1.1单方成本调整表!N13+表1.3.1.1单方成本调整表!P13</f>
        <v>0</v>
      </c>
      <c r="AC45" s="16"/>
      <c r="AD45" s="1024"/>
    </row>
    <row r="46" spans="1:30" s="1019" customFormat="1">
      <c r="A46" s="789" t="str">
        <f>目录及填表说明!$D$3</f>
        <v>请填XX地区</v>
      </c>
      <c r="B46" s="789" t="str">
        <f>目录及填表说明!$D$4</f>
        <v>请填XX项目</v>
      </c>
      <c r="C46" s="1016" t="s">
        <v>30</v>
      </c>
      <c r="D46" s="1198"/>
      <c r="E46" s="382">
        <f>IFERROR(E106/E16*10000,0)</f>
        <v>0</v>
      </c>
      <c r="F46" s="382">
        <f>IFERROR(F106/F16*10000,0)</f>
        <v>0</v>
      </c>
      <c r="G46" s="383">
        <f t="shared" ref="G46" si="35">IFERROR(G106/G16*10000,0)</f>
        <v>0</v>
      </c>
      <c r="H46" s="382">
        <f t="shared" ref="H46:N46" si="36">IFERROR(H106/H16*10000,0)</f>
        <v>0</v>
      </c>
      <c r="I46" s="382">
        <f t="shared" si="36"/>
        <v>0</v>
      </c>
      <c r="J46" s="382">
        <f t="shared" si="36"/>
        <v>0</v>
      </c>
      <c r="K46" s="382">
        <f t="shared" si="36"/>
        <v>0</v>
      </c>
      <c r="L46" s="382">
        <f t="shared" si="36"/>
        <v>0</v>
      </c>
      <c r="M46" s="382">
        <f t="shared" si="36"/>
        <v>0</v>
      </c>
      <c r="N46" s="384">
        <f t="shared" si="36"/>
        <v>0</v>
      </c>
      <c r="O46" s="1024">
        <f t="shared" si="3"/>
        <v>0</v>
      </c>
      <c r="P46" s="49">
        <f>IFERROR(P106/P16*10000,0)</f>
        <v>0</v>
      </c>
      <c r="Q46" s="6">
        <f t="shared" ref="Q46:W46" si="37">IFERROR(Q106/Q16*10000,0)</f>
        <v>0</v>
      </c>
      <c r="R46" s="6">
        <f t="shared" si="37"/>
        <v>0</v>
      </c>
      <c r="S46" s="6">
        <f t="shared" si="37"/>
        <v>0</v>
      </c>
      <c r="T46" s="6">
        <f t="shared" si="37"/>
        <v>0</v>
      </c>
      <c r="U46" s="6">
        <f t="shared" si="37"/>
        <v>0</v>
      </c>
      <c r="V46" s="6">
        <f t="shared" si="37"/>
        <v>0</v>
      </c>
      <c r="W46" s="16">
        <f t="shared" si="37"/>
        <v>0</v>
      </c>
      <c r="X46" s="1024">
        <f t="shared" si="5"/>
        <v>0</v>
      </c>
      <c r="Y46" s="49">
        <f t="shared" ref="Y46:Z46" si="38">IFERROR(Y106/Y16*10000,0)</f>
        <v>0</v>
      </c>
      <c r="Z46" s="16">
        <f t="shared" si="38"/>
        <v>0</v>
      </c>
      <c r="AA46" s="1024">
        <f>IFERROR(AA106/AA16,0)</f>
        <v>0</v>
      </c>
      <c r="AB46" s="49">
        <f>表1.3.1.1单方成本调整表!N14+表1.3.1.1单方成本调整表!P14</f>
        <v>0</v>
      </c>
      <c r="AC46" s="16">
        <f t="shared" ref="AC46" si="39">IFERROR(AC106/AC16*10000,0)</f>
        <v>0</v>
      </c>
      <c r="AD46" s="1024">
        <f>IFERROR(AD106/AD16,0)</f>
        <v>0</v>
      </c>
    </row>
    <row r="47" spans="1:30" s="1019" customFormat="1" outlineLevel="1">
      <c r="A47" s="789" t="str">
        <f>目录及填表说明!$D$3</f>
        <v>请填XX地区</v>
      </c>
      <c r="B47" s="789" t="str">
        <f>目录及填表说明!$D$4</f>
        <v>请填XX项目</v>
      </c>
      <c r="C47" s="1020" t="str">
        <f>C17</f>
        <v>类别1</v>
      </c>
      <c r="D47" s="1198"/>
      <c r="E47" s="7">
        <f>表1.3.1.1单方成本调整表!N15+表1.3.1.1单方成本调整表!P15</f>
        <v>0</v>
      </c>
      <c r="F47" s="7">
        <f t="shared" ref="F47:G62" si="40">$E47</f>
        <v>0</v>
      </c>
      <c r="G47" s="49">
        <f t="shared" si="40"/>
        <v>0</v>
      </c>
      <c r="H47" s="7">
        <f>表1.3.1.1单方成本调整表!AB15+表1.3.1.1单方成本调整表!AD15</f>
        <v>0</v>
      </c>
      <c r="I47" s="7">
        <f t="shared" si="26"/>
        <v>0</v>
      </c>
      <c r="J47" s="7">
        <f t="shared" si="26"/>
        <v>0</v>
      </c>
      <c r="K47" s="7">
        <f t="shared" si="26"/>
        <v>0</v>
      </c>
      <c r="L47" s="7">
        <f t="shared" si="26"/>
        <v>0</v>
      </c>
      <c r="M47" s="7">
        <f t="shared" si="26"/>
        <v>0</v>
      </c>
      <c r="N47" s="16">
        <f t="shared" si="26"/>
        <v>0</v>
      </c>
      <c r="O47" s="1024">
        <f t="shared" si="3"/>
        <v>0</v>
      </c>
      <c r="P47" s="49">
        <f>$E47</f>
        <v>0</v>
      </c>
      <c r="Q47" s="7">
        <f t="shared" ref="Q47:W50" si="41">$H47</f>
        <v>0</v>
      </c>
      <c r="R47" s="7">
        <f t="shared" si="41"/>
        <v>0</v>
      </c>
      <c r="S47" s="7">
        <f t="shared" si="41"/>
        <v>0</v>
      </c>
      <c r="T47" s="7">
        <f t="shared" si="41"/>
        <v>0</v>
      </c>
      <c r="U47" s="7">
        <f t="shared" si="41"/>
        <v>0</v>
      </c>
      <c r="V47" s="7">
        <f t="shared" si="41"/>
        <v>0</v>
      </c>
      <c r="W47" s="16">
        <f t="shared" si="41"/>
        <v>0</v>
      </c>
      <c r="X47" s="1024">
        <f t="shared" si="5"/>
        <v>0</v>
      </c>
      <c r="Y47" s="49"/>
      <c r="Z47" s="16"/>
      <c r="AA47" s="1024"/>
      <c r="AB47" s="49">
        <f>表1.3.1.1单方成本调整表!N15+表1.3.1.1单方成本调整表!P15</f>
        <v>0</v>
      </c>
      <c r="AC47" s="16"/>
      <c r="AD47" s="1024"/>
    </row>
    <row r="48" spans="1:30" s="1019" customFormat="1" outlineLevel="1">
      <c r="A48" s="789" t="str">
        <f>目录及填表说明!$D$3</f>
        <v>请填XX地区</v>
      </c>
      <c r="B48" s="789" t="str">
        <f>目录及填表说明!$D$4</f>
        <v>请填XX项目</v>
      </c>
      <c r="C48" s="1020" t="str">
        <f>C18</f>
        <v>类别2</v>
      </c>
      <c r="D48" s="1198"/>
      <c r="E48" s="7">
        <f>表1.3.1.1单方成本调整表!N16+表1.3.1.1单方成本调整表!P16</f>
        <v>0</v>
      </c>
      <c r="F48" s="7">
        <f t="shared" si="40"/>
        <v>0</v>
      </c>
      <c r="G48" s="49">
        <f t="shared" si="40"/>
        <v>0</v>
      </c>
      <c r="H48" s="7">
        <f>表1.3.1.1单方成本调整表!AB16+表1.3.1.1单方成本调整表!AD16</f>
        <v>0</v>
      </c>
      <c r="I48" s="7">
        <f t="shared" si="26"/>
        <v>0</v>
      </c>
      <c r="J48" s="7">
        <f t="shared" si="26"/>
        <v>0</v>
      </c>
      <c r="K48" s="7">
        <f t="shared" si="26"/>
        <v>0</v>
      </c>
      <c r="L48" s="7">
        <f t="shared" si="26"/>
        <v>0</v>
      </c>
      <c r="M48" s="7">
        <f t="shared" si="26"/>
        <v>0</v>
      </c>
      <c r="N48" s="16">
        <f t="shared" si="26"/>
        <v>0</v>
      </c>
      <c r="O48" s="1024">
        <f t="shared" si="3"/>
        <v>0</v>
      </c>
      <c r="P48" s="49">
        <f t="shared" ref="P48:P50" si="42">$E48</f>
        <v>0</v>
      </c>
      <c r="Q48" s="7">
        <f t="shared" si="41"/>
        <v>0</v>
      </c>
      <c r="R48" s="7">
        <f t="shared" si="41"/>
        <v>0</v>
      </c>
      <c r="S48" s="7">
        <f t="shared" si="41"/>
        <v>0</v>
      </c>
      <c r="T48" s="7">
        <f t="shared" si="41"/>
        <v>0</v>
      </c>
      <c r="U48" s="7">
        <f t="shared" si="41"/>
        <v>0</v>
      </c>
      <c r="V48" s="7">
        <f t="shared" si="41"/>
        <v>0</v>
      </c>
      <c r="W48" s="16">
        <f t="shared" si="41"/>
        <v>0</v>
      </c>
      <c r="X48" s="1024">
        <f t="shared" si="5"/>
        <v>0</v>
      </c>
      <c r="Y48" s="49"/>
      <c r="Z48" s="16"/>
      <c r="AA48" s="1024"/>
      <c r="AB48" s="49">
        <f>表1.3.1.1单方成本调整表!N16+表1.3.1.1单方成本调整表!P16</f>
        <v>0</v>
      </c>
      <c r="AC48" s="16"/>
      <c r="AD48" s="1024"/>
    </row>
    <row r="49" spans="1:30" s="1019" customFormat="1" outlineLevel="1">
      <c r="A49" s="789" t="str">
        <f>目录及填表说明!$D$3</f>
        <v>请填XX地区</v>
      </c>
      <c r="B49" s="789" t="str">
        <f>目录及填表说明!$D$4</f>
        <v>请填XX项目</v>
      </c>
      <c r="C49" s="1021" t="str">
        <f>C19</f>
        <v>类别3</v>
      </c>
      <c r="D49" s="1198"/>
      <c r="E49" s="7">
        <f>表1.3.1.1单方成本调整表!N17+表1.3.1.1单方成本调整表!P17</f>
        <v>0</v>
      </c>
      <c r="F49" s="7">
        <f t="shared" si="40"/>
        <v>0</v>
      </c>
      <c r="G49" s="49">
        <f t="shared" si="40"/>
        <v>0</v>
      </c>
      <c r="H49" s="7">
        <f>表1.3.1.1单方成本调整表!AB17+表1.3.1.1单方成本调整表!AD17</f>
        <v>0</v>
      </c>
      <c r="I49" s="7">
        <f t="shared" si="26"/>
        <v>0</v>
      </c>
      <c r="J49" s="7">
        <f t="shared" si="26"/>
        <v>0</v>
      </c>
      <c r="K49" s="7">
        <f t="shared" si="26"/>
        <v>0</v>
      </c>
      <c r="L49" s="7">
        <f t="shared" si="26"/>
        <v>0</v>
      </c>
      <c r="M49" s="7">
        <f t="shared" si="26"/>
        <v>0</v>
      </c>
      <c r="N49" s="16">
        <f t="shared" si="26"/>
        <v>0</v>
      </c>
      <c r="O49" s="1024">
        <f t="shared" si="3"/>
        <v>0</v>
      </c>
      <c r="P49" s="49">
        <f t="shared" si="42"/>
        <v>0</v>
      </c>
      <c r="Q49" s="7">
        <f t="shared" si="41"/>
        <v>0</v>
      </c>
      <c r="R49" s="7">
        <f t="shared" si="41"/>
        <v>0</v>
      </c>
      <c r="S49" s="7">
        <f t="shared" si="41"/>
        <v>0</v>
      </c>
      <c r="T49" s="7">
        <f t="shared" si="41"/>
        <v>0</v>
      </c>
      <c r="U49" s="7">
        <f t="shared" si="41"/>
        <v>0</v>
      </c>
      <c r="V49" s="7">
        <f t="shared" si="41"/>
        <v>0</v>
      </c>
      <c r="W49" s="16">
        <f t="shared" si="41"/>
        <v>0</v>
      </c>
      <c r="X49" s="1024">
        <f t="shared" si="5"/>
        <v>0</v>
      </c>
      <c r="Y49" s="49"/>
      <c r="Z49" s="16"/>
      <c r="AA49" s="1024"/>
      <c r="AB49" s="49">
        <f>表1.3.1.1单方成本调整表!N17+表1.3.1.1单方成本调整表!P17</f>
        <v>0</v>
      </c>
      <c r="AC49" s="16"/>
      <c r="AD49" s="1024"/>
    </row>
    <row r="50" spans="1:30" s="1019" customFormat="1" outlineLevel="1">
      <c r="A50" s="789" t="str">
        <f>目录及填表说明!$D$3</f>
        <v>请填XX地区</v>
      </c>
      <c r="B50" s="789" t="str">
        <f>目录及填表说明!$D$4</f>
        <v>请填XX项目</v>
      </c>
      <c r="C50" s="1020" t="str">
        <f>C20</f>
        <v>类别4</v>
      </c>
      <c r="D50" s="1198"/>
      <c r="E50" s="7">
        <f>表1.3.1.1单方成本调整表!N18+表1.3.1.1单方成本调整表!P18</f>
        <v>0</v>
      </c>
      <c r="F50" s="7">
        <f t="shared" si="40"/>
        <v>0</v>
      </c>
      <c r="G50" s="49">
        <f t="shared" si="40"/>
        <v>0</v>
      </c>
      <c r="H50" s="7">
        <f>表1.3.1.1单方成本调整表!AB18+表1.3.1.1单方成本调整表!AD18</f>
        <v>0</v>
      </c>
      <c r="I50" s="7">
        <f t="shared" si="26"/>
        <v>0</v>
      </c>
      <c r="J50" s="7">
        <f t="shared" si="26"/>
        <v>0</v>
      </c>
      <c r="K50" s="7">
        <f t="shared" si="26"/>
        <v>0</v>
      </c>
      <c r="L50" s="7">
        <f t="shared" si="26"/>
        <v>0</v>
      </c>
      <c r="M50" s="7">
        <f t="shared" si="26"/>
        <v>0</v>
      </c>
      <c r="N50" s="16">
        <f t="shared" si="26"/>
        <v>0</v>
      </c>
      <c r="O50" s="1024">
        <f t="shared" si="3"/>
        <v>0</v>
      </c>
      <c r="P50" s="49">
        <f t="shared" si="42"/>
        <v>0</v>
      </c>
      <c r="Q50" s="7">
        <f t="shared" si="41"/>
        <v>0</v>
      </c>
      <c r="R50" s="7">
        <f t="shared" si="41"/>
        <v>0</v>
      </c>
      <c r="S50" s="7">
        <f t="shared" si="41"/>
        <v>0</v>
      </c>
      <c r="T50" s="7">
        <f t="shared" si="41"/>
        <v>0</v>
      </c>
      <c r="U50" s="7">
        <f t="shared" si="41"/>
        <v>0</v>
      </c>
      <c r="V50" s="7">
        <f t="shared" si="41"/>
        <v>0</v>
      </c>
      <c r="W50" s="16">
        <f t="shared" si="41"/>
        <v>0</v>
      </c>
      <c r="X50" s="1024">
        <f t="shared" si="5"/>
        <v>0</v>
      </c>
      <c r="Y50" s="49"/>
      <c r="Z50" s="16"/>
      <c r="AA50" s="1024"/>
      <c r="AB50" s="49">
        <f>表1.3.1.1单方成本调整表!N18+表1.3.1.1单方成本调整表!P18</f>
        <v>0</v>
      </c>
      <c r="AC50" s="16"/>
      <c r="AD50" s="1024"/>
    </row>
    <row r="51" spans="1:30" s="1019" customFormat="1">
      <c r="A51" s="789" t="str">
        <f>目录及填表说明!$D$3</f>
        <v>请填XX地区</v>
      </c>
      <c r="B51" s="789" t="str">
        <f>目录及填表说明!$D$4</f>
        <v>请填XX项目</v>
      </c>
      <c r="C51" s="1016" t="s">
        <v>31</v>
      </c>
      <c r="D51" s="1198"/>
      <c r="E51" s="382">
        <f>IFERROR(E111/E21*10000,0)</f>
        <v>0</v>
      </c>
      <c r="F51" s="382">
        <f>IFERROR(F111/F21*10000,0)</f>
        <v>0</v>
      </c>
      <c r="G51" s="383">
        <f t="shared" ref="G51" si="43">IFERROR(G111/G21*10000,0)</f>
        <v>0</v>
      </c>
      <c r="H51" s="382">
        <f t="shared" ref="H51:N51" si="44">IFERROR(H111/H21*10000,0)</f>
        <v>0</v>
      </c>
      <c r="I51" s="382">
        <f t="shared" si="44"/>
        <v>0</v>
      </c>
      <c r="J51" s="382">
        <f t="shared" si="44"/>
        <v>0</v>
      </c>
      <c r="K51" s="382">
        <f t="shared" si="44"/>
        <v>0</v>
      </c>
      <c r="L51" s="382">
        <f t="shared" si="44"/>
        <v>0</v>
      </c>
      <c r="M51" s="382">
        <f t="shared" si="44"/>
        <v>0</v>
      </c>
      <c r="N51" s="384">
        <f t="shared" si="44"/>
        <v>0</v>
      </c>
      <c r="O51" s="1024">
        <f t="shared" si="3"/>
        <v>0</v>
      </c>
      <c r="P51" s="49">
        <f>IFERROR(P111/P21*10000,0)</f>
        <v>0</v>
      </c>
      <c r="Q51" s="6">
        <f t="shared" ref="Q51:W51" si="45">IFERROR(Q111/Q21*10000,0)</f>
        <v>0</v>
      </c>
      <c r="R51" s="6">
        <f t="shared" si="45"/>
        <v>0</v>
      </c>
      <c r="S51" s="6">
        <f t="shared" si="45"/>
        <v>0</v>
      </c>
      <c r="T51" s="6">
        <f t="shared" si="45"/>
        <v>0</v>
      </c>
      <c r="U51" s="6">
        <f t="shared" si="45"/>
        <v>0</v>
      </c>
      <c r="V51" s="6">
        <f t="shared" si="45"/>
        <v>0</v>
      </c>
      <c r="W51" s="16">
        <f t="shared" si="45"/>
        <v>0</v>
      </c>
      <c r="X51" s="1024">
        <f t="shared" si="5"/>
        <v>0</v>
      </c>
      <c r="Y51" s="49">
        <f t="shared" ref="Y51:Z51" si="46">IFERROR(Y111/Y21*10000,0)</f>
        <v>0</v>
      </c>
      <c r="Z51" s="16">
        <f t="shared" si="46"/>
        <v>0</v>
      </c>
      <c r="AA51" s="1024">
        <f>IFERROR(AA111/AA21,0)</f>
        <v>0</v>
      </c>
      <c r="AB51" s="49">
        <f>表1.3.1.1单方成本调整表!N19+表1.3.1.1单方成本调整表!P19</f>
        <v>0</v>
      </c>
      <c r="AC51" s="16">
        <f t="shared" ref="AC51" si="47">IFERROR(AC111/AC21*10000,0)</f>
        <v>0</v>
      </c>
      <c r="AD51" s="1024">
        <f>IFERROR(AD111/AD21,0)</f>
        <v>0</v>
      </c>
    </row>
    <row r="52" spans="1:30" s="1019" customFormat="1" outlineLevel="1">
      <c r="A52" s="789" t="str">
        <f>目录及填表说明!$D$3</f>
        <v>请填XX地区</v>
      </c>
      <c r="B52" s="789" t="str">
        <f>目录及填表说明!$D$4</f>
        <v>请填XX项目</v>
      </c>
      <c r="C52" s="1020" t="str">
        <f>C22</f>
        <v>类别1</v>
      </c>
      <c r="D52" s="1198"/>
      <c r="E52" s="7">
        <f>表1.3.1.1单方成本调整表!N20+表1.3.1.1单方成本调整表!P20</f>
        <v>0</v>
      </c>
      <c r="F52" s="7">
        <f t="shared" si="40"/>
        <v>0</v>
      </c>
      <c r="G52" s="49">
        <f t="shared" si="40"/>
        <v>0</v>
      </c>
      <c r="H52" s="7">
        <f>表1.3.1.1单方成本调整表!AB20+表1.3.1.1单方成本调整表!AD20</f>
        <v>0</v>
      </c>
      <c r="I52" s="7">
        <f t="shared" si="26"/>
        <v>0</v>
      </c>
      <c r="J52" s="7">
        <f t="shared" si="26"/>
        <v>0</v>
      </c>
      <c r="K52" s="7">
        <f t="shared" si="26"/>
        <v>0</v>
      </c>
      <c r="L52" s="7">
        <f t="shared" si="26"/>
        <v>0</v>
      </c>
      <c r="M52" s="7">
        <f t="shared" si="26"/>
        <v>0</v>
      </c>
      <c r="N52" s="16">
        <f t="shared" si="26"/>
        <v>0</v>
      </c>
      <c r="O52" s="1024">
        <f t="shared" si="3"/>
        <v>0</v>
      </c>
      <c r="P52" s="49">
        <f>$E52</f>
        <v>0</v>
      </c>
      <c r="Q52" s="7">
        <f t="shared" ref="Q52:W55" si="48">$H52</f>
        <v>0</v>
      </c>
      <c r="R52" s="7">
        <f t="shared" si="48"/>
        <v>0</v>
      </c>
      <c r="S52" s="7">
        <f t="shared" si="48"/>
        <v>0</v>
      </c>
      <c r="T52" s="7">
        <f t="shared" si="48"/>
        <v>0</v>
      </c>
      <c r="U52" s="7">
        <f t="shared" si="48"/>
        <v>0</v>
      </c>
      <c r="V52" s="7">
        <f t="shared" si="48"/>
        <v>0</v>
      </c>
      <c r="W52" s="16">
        <f t="shared" si="48"/>
        <v>0</v>
      </c>
      <c r="X52" s="1024">
        <f t="shared" si="5"/>
        <v>0</v>
      </c>
      <c r="Y52" s="49"/>
      <c r="Z52" s="16"/>
      <c r="AA52" s="1024"/>
      <c r="AB52" s="49">
        <f>表1.3.1.1单方成本调整表!N20+表1.3.1.1单方成本调整表!P20</f>
        <v>0</v>
      </c>
      <c r="AC52" s="16"/>
      <c r="AD52" s="1024"/>
    </row>
    <row r="53" spans="1:30" s="1019" customFormat="1" outlineLevel="1">
      <c r="A53" s="789" t="str">
        <f>目录及填表说明!$D$3</f>
        <v>请填XX地区</v>
      </c>
      <c r="B53" s="789" t="str">
        <f>目录及填表说明!$D$4</f>
        <v>请填XX项目</v>
      </c>
      <c r="C53" s="1020" t="str">
        <f>C23</f>
        <v>类别2</v>
      </c>
      <c r="D53" s="1198"/>
      <c r="E53" s="7">
        <f>表1.3.1.1单方成本调整表!N21+表1.3.1.1单方成本调整表!P21</f>
        <v>0</v>
      </c>
      <c r="F53" s="7">
        <f t="shared" si="40"/>
        <v>0</v>
      </c>
      <c r="G53" s="49">
        <f t="shared" si="40"/>
        <v>0</v>
      </c>
      <c r="H53" s="7">
        <f>表1.3.1.1单方成本调整表!AB21+表1.3.1.1单方成本调整表!AD21</f>
        <v>0</v>
      </c>
      <c r="I53" s="7">
        <f t="shared" si="26"/>
        <v>0</v>
      </c>
      <c r="J53" s="7">
        <f t="shared" si="26"/>
        <v>0</v>
      </c>
      <c r="K53" s="7">
        <f t="shared" si="26"/>
        <v>0</v>
      </c>
      <c r="L53" s="7">
        <f t="shared" si="26"/>
        <v>0</v>
      </c>
      <c r="M53" s="7">
        <f t="shared" si="26"/>
        <v>0</v>
      </c>
      <c r="N53" s="16">
        <f t="shared" si="26"/>
        <v>0</v>
      </c>
      <c r="O53" s="1024">
        <f t="shared" si="3"/>
        <v>0</v>
      </c>
      <c r="P53" s="49">
        <f t="shared" ref="P53:P55" si="49">$E53</f>
        <v>0</v>
      </c>
      <c r="Q53" s="7">
        <f t="shared" si="48"/>
        <v>0</v>
      </c>
      <c r="R53" s="7">
        <f t="shared" si="48"/>
        <v>0</v>
      </c>
      <c r="S53" s="7">
        <f t="shared" si="48"/>
        <v>0</v>
      </c>
      <c r="T53" s="7">
        <f t="shared" si="48"/>
        <v>0</v>
      </c>
      <c r="U53" s="7">
        <f t="shared" si="48"/>
        <v>0</v>
      </c>
      <c r="V53" s="7">
        <f t="shared" si="48"/>
        <v>0</v>
      </c>
      <c r="W53" s="16">
        <f t="shared" si="48"/>
        <v>0</v>
      </c>
      <c r="X53" s="1024">
        <f t="shared" si="5"/>
        <v>0</v>
      </c>
      <c r="Y53" s="49"/>
      <c r="Z53" s="16"/>
      <c r="AA53" s="1024"/>
      <c r="AB53" s="49">
        <f>表1.3.1.1单方成本调整表!N21+表1.3.1.1单方成本调整表!P21</f>
        <v>0</v>
      </c>
      <c r="AC53" s="16"/>
      <c r="AD53" s="1024"/>
    </row>
    <row r="54" spans="1:30" s="1019" customFormat="1" outlineLevel="1">
      <c r="A54" s="789" t="str">
        <f>目录及填表说明!$D$3</f>
        <v>请填XX地区</v>
      </c>
      <c r="B54" s="789" t="str">
        <f>目录及填表说明!$D$4</f>
        <v>请填XX项目</v>
      </c>
      <c r="C54" s="1021" t="str">
        <f>C24</f>
        <v>类别3</v>
      </c>
      <c r="D54" s="1198"/>
      <c r="E54" s="7">
        <f>表1.3.1.1单方成本调整表!N22+表1.3.1.1单方成本调整表!P22</f>
        <v>0</v>
      </c>
      <c r="F54" s="7">
        <f t="shared" si="40"/>
        <v>0</v>
      </c>
      <c r="G54" s="49">
        <f t="shared" si="40"/>
        <v>0</v>
      </c>
      <c r="H54" s="7">
        <f>表1.3.1.1单方成本调整表!AB22+表1.3.1.1单方成本调整表!AD22</f>
        <v>0</v>
      </c>
      <c r="I54" s="7">
        <f t="shared" ref="I54:N55" si="50">$H54</f>
        <v>0</v>
      </c>
      <c r="J54" s="7">
        <f t="shared" si="50"/>
        <v>0</v>
      </c>
      <c r="K54" s="7">
        <f t="shared" si="50"/>
        <v>0</v>
      </c>
      <c r="L54" s="7">
        <f t="shared" si="50"/>
        <v>0</v>
      </c>
      <c r="M54" s="7">
        <f t="shared" si="50"/>
        <v>0</v>
      </c>
      <c r="N54" s="16">
        <f t="shared" si="50"/>
        <v>0</v>
      </c>
      <c r="O54" s="1024">
        <f t="shared" si="3"/>
        <v>0</v>
      </c>
      <c r="P54" s="49">
        <f t="shared" si="49"/>
        <v>0</v>
      </c>
      <c r="Q54" s="7">
        <f t="shared" si="48"/>
        <v>0</v>
      </c>
      <c r="R54" s="7">
        <f t="shared" si="48"/>
        <v>0</v>
      </c>
      <c r="S54" s="7">
        <f t="shared" si="48"/>
        <v>0</v>
      </c>
      <c r="T54" s="7">
        <f t="shared" si="48"/>
        <v>0</v>
      </c>
      <c r="U54" s="7">
        <f t="shared" si="48"/>
        <v>0</v>
      </c>
      <c r="V54" s="7">
        <f t="shared" si="48"/>
        <v>0</v>
      </c>
      <c r="W54" s="16">
        <f t="shared" si="48"/>
        <v>0</v>
      </c>
      <c r="X54" s="1024">
        <f t="shared" si="5"/>
        <v>0</v>
      </c>
      <c r="Y54" s="49"/>
      <c r="Z54" s="16"/>
      <c r="AA54" s="1024"/>
      <c r="AB54" s="49">
        <f>表1.3.1.1单方成本调整表!N22+表1.3.1.1单方成本调整表!P22</f>
        <v>0</v>
      </c>
      <c r="AC54" s="16"/>
      <c r="AD54" s="1024"/>
    </row>
    <row r="55" spans="1:30" s="1019" customFormat="1" outlineLevel="1">
      <c r="A55" s="789" t="str">
        <f>目录及填表说明!$D$3</f>
        <v>请填XX地区</v>
      </c>
      <c r="B55" s="789" t="str">
        <f>目录及填表说明!$D$4</f>
        <v>请填XX项目</v>
      </c>
      <c r="C55" s="1020" t="str">
        <f>C25</f>
        <v>类别4</v>
      </c>
      <c r="D55" s="1198"/>
      <c r="E55" s="7">
        <f>表1.3.1.1单方成本调整表!N23+表1.3.1.1单方成本调整表!P23</f>
        <v>0</v>
      </c>
      <c r="F55" s="7">
        <f t="shared" si="40"/>
        <v>0</v>
      </c>
      <c r="G55" s="49">
        <f t="shared" si="40"/>
        <v>0</v>
      </c>
      <c r="H55" s="7">
        <f>表1.3.1.1单方成本调整表!AB23+表1.3.1.1单方成本调整表!AD23</f>
        <v>0</v>
      </c>
      <c r="I55" s="7">
        <f t="shared" si="50"/>
        <v>0</v>
      </c>
      <c r="J55" s="7">
        <f t="shared" si="50"/>
        <v>0</v>
      </c>
      <c r="K55" s="7">
        <f t="shared" si="50"/>
        <v>0</v>
      </c>
      <c r="L55" s="7">
        <f t="shared" si="50"/>
        <v>0</v>
      </c>
      <c r="M55" s="7">
        <f t="shared" si="50"/>
        <v>0</v>
      </c>
      <c r="N55" s="16">
        <f t="shared" si="50"/>
        <v>0</v>
      </c>
      <c r="O55" s="1024">
        <f t="shared" si="3"/>
        <v>0</v>
      </c>
      <c r="P55" s="49">
        <f t="shared" si="49"/>
        <v>0</v>
      </c>
      <c r="Q55" s="7">
        <f t="shared" si="48"/>
        <v>0</v>
      </c>
      <c r="R55" s="7">
        <f t="shared" si="48"/>
        <v>0</v>
      </c>
      <c r="S55" s="7">
        <f t="shared" si="48"/>
        <v>0</v>
      </c>
      <c r="T55" s="7">
        <f t="shared" si="48"/>
        <v>0</v>
      </c>
      <c r="U55" s="7">
        <f t="shared" si="48"/>
        <v>0</v>
      </c>
      <c r="V55" s="7">
        <f t="shared" si="48"/>
        <v>0</v>
      </c>
      <c r="W55" s="16">
        <f t="shared" si="48"/>
        <v>0</v>
      </c>
      <c r="X55" s="1024">
        <f t="shared" si="5"/>
        <v>0</v>
      </c>
      <c r="Y55" s="49"/>
      <c r="Z55" s="16"/>
      <c r="AA55" s="1024"/>
      <c r="AB55" s="49">
        <f>表1.3.1.1单方成本调整表!N23+表1.3.1.1单方成本调整表!P23</f>
        <v>0</v>
      </c>
      <c r="AC55" s="16"/>
      <c r="AD55" s="1024"/>
    </row>
    <row r="56" spans="1:30" s="1019" customFormat="1">
      <c r="A56" s="789" t="str">
        <f>目录及填表说明!$D$3</f>
        <v>请填XX地区</v>
      </c>
      <c r="B56" s="789" t="str">
        <f>目录及填表说明!$D$4</f>
        <v>请填XX项目</v>
      </c>
      <c r="C56" s="1016" t="s">
        <v>32</v>
      </c>
      <c r="D56" s="1198"/>
      <c r="E56" s="382">
        <f>IFERROR(E116/E26*10000,0)</f>
        <v>0</v>
      </c>
      <c r="F56" s="382">
        <f>IFERROR(F116/F26*10000,0)</f>
        <v>0</v>
      </c>
      <c r="G56" s="383">
        <f t="shared" ref="G56" si="51">IFERROR(G116/G26*10000,0)</f>
        <v>0</v>
      </c>
      <c r="H56" s="382">
        <f t="shared" ref="H56:N56" si="52">IFERROR(H116/H26*10000,0)</f>
        <v>0</v>
      </c>
      <c r="I56" s="382">
        <f t="shared" si="52"/>
        <v>0</v>
      </c>
      <c r="J56" s="382">
        <f t="shared" si="52"/>
        <v>0</v>
      </c>
      <c r="K56" s="382">
        <f t="shared" si="52"/>
        <v>0</v>
      </c>
      <c r="L56" s="382">
        <f t="shared" si="52"/>
        <v>0</v>
      </c>
      <c r="M56" s="382">
        <f t="shared" si="52"/>
        <v>0</v>
      </c>
      <c r="N56" s="384">
        <f t="shared" si="52"/>
        <v>0</v>
      </c>
      <c r="O56" s="1024">
        <f t="shared" si="3"/>
        <v>0</v>
      </c>
      <c r="P56" s="49">
        <f>IFERROR(P116/P26*10000,0)</f>
        <v>0</v>
      </c>
      <c r="Q56" s="6">
        <f t="shared" ref="Q56:W56" si="53">IFERROR(Q116/Q26*10000,0)</f>
        <v>0</v>
      </c>
      <c r="R56" s="6">
        <f t="shared" si="53"/>
        <v>0</v>
      </c>
      <c r="S56" s="6">
        <f t="shared" si="53"/>
        <v>0</v>
      </c>
      <c r="T56" s="6">
        <f t="shared" si="53"/>
        <v>0</v>
      </c>
      <c r="U56" s="6">
        <f t="shared" si="53"/>
        <v>0</v>
      </c>
      <c r="V56" s="6">
        <f t="shared" si="53"/>
        <v>0</v>
      </c>
      <c r="W56" s="16">
        <f t="shared" si="53"/>
        <v>0</v>
      </c>
      <c r="X56" s="1024">
        <f t="shared" si="5"/>
        <v>0</v>
      </c>
      <c r="Y56" s="49">
        <f t="shared" ref="Y56:Z56" si="54">IFERROR(Y116/Y26*10000,0)</f>
        <v>0</v>
      </c>
      <c r="Z56" s="16">
        <f t="shared" si="54"/>
        <v>0</v>
      </c>
      <c r="AA56" s="1024">
        <f>IFERROR(AA116/AA26,0)</f>
        <v>0</v>
      </c>
      <c r="AB56" s="49">
        <f>表1.3.1.1单方成本调整表!N24+表1.3.1.1单方成本调整表!P24</f>
        <v>0</v>
      </c>
      <c r="AC56" s="16">
        <f t="shared" ref="AC56" si="55">IFERROR(AC116/AC26*10000,0)</f>
        <v>0</v>
      </c>
      <c r="AD56" s="1024">
        <f>IFERROR(AD116/AD26,0)</f>
        <v>0</v>
      </c>
    </row>
    <row r="57" spans="1:30" s="1019" customFormat="1" outlineLevel="1">
      <c r="A57" s="789" t="str">
        <f>目录及填表说明!$D$3</f>
        <v>请填XX地区</v>
      </c>
      <c r="B57" s="789" t="str">
        <f>目录及填表说明!$D$4</f>
        <v>请填XX项目</v>
      </c>
      <c r="C57" s="1020" t="str">
        <f>C27</f>
        <v>类别1</v>
      </c>
      <c r="D57" s="1198"/>
      <c r="E57" s="7">
        <f>表1.3.1.1单方成本调整表!N25+表1.3.1.1单方成本调整表!P25</f>
        <v>0</v>
      </c>
      <c r="F57" s="7">
        <f t="shared" si="40"/>
        <v>0</v>
      </c>
      <c r="G57" s="49">
        <f t="shared" si="40"/>
        <v>0</v>
      </c>
      <c r="H57" s="7">
        <f>表1.3.1.1单方成本调整表!AB25+表1.3.1.1单方成本调整表!AD25</f>
        <v>0</v>
      </c>
      <c r="I57" s="7">
        <f t="shared" ref="I57:N60" si="56">$H57</f>
        <v>0</v>
      </c>
      <c r="J57" s="7">
        <f t="shared" si="56"/>
        <v>0</v>
      </c>
      <c r="K57" s="7">
        <f t="shared" si="56"/>
        <v>0</v>
      </c>
      <c r="L57" s="7">
        <f t="shared" si="56"/>
        <v>0</v>
      </c>
      <c r="M57" s="7">
        <f t="shared" si="56"/>
        <v>0</v>
      </c>
      <c r="N57" s="16">
        <f t="shared" si="56"/>
        <v>0</v>
      </c>
      <c r="O57" s="1024">
        <f t="shared" si="3"/>
        <v>0</v>
      </c>
      <c r="P57" s="49">
        <f>$E57</f>
        <v>0</v>
      </c>
      <c r="Q57" s="7">
        <f t="shared" ref="Q57:W60" si="57">$H57</f>
        <v>0</v>
      </c>
      <c r="R57" s="7">
        <f t="shared" si="57"/>
        <v>0</v>
      </c>
      <c r="S57" s="7">
        <f t="shared" si="57"/>
        <v>0</v>
      </c>
      <c r="T57" s="7">
        <f t="shared" si="57"/>
        <v>0</v>
      </c>
      <c r="U57" s="7">
        <f t="shared" si="57"/>
        <v>0</v>
      </c>
      <c r="V57" s="7">
        <f t="shared" si="57"/>
        <v>0</v>
      </c>
      <c r="W57" s="16">
        <f t="shared" si="57"/>
        <v>0</v>
      </c>
      <c r="X57" s="1024">
        <f t="shared" si="5"/>
        <v>0</v>
      </c>
      <c r="Y57" s="1025"/>
      <c r="Z57" s="16"/>
      <c r="AA57" s="1024"/>
      <c r="AB57" s="49">
        <f>表1.3.1.1单方成本调整表!N25+表1.3.1.1单方成本调整表!P25</f>
        <v>0</v>
      </c>
      <c r="AC57" s="16"/>
      <c r="AD57" s="1024"/>
    </row>
    <row r="58" spans="1:30" s="1019" customFormat="1" outlineLevel="1">
      <c r="A58" s="789" t="str">
        <f>目录及填表说明!$D$3</f>
        <v>请填XX地区</v>
      </c>
      <c r="B58" s="789" t="str">
        <f>目录及填表说明!$D$4</f>
        <v>请填XX项目</v>
      </c>
      <c r="C58" s="1020" t="str">
        <f>C28</f>
        <v>类别2</v>
      </c>
      <c r="D58" s="1198"/>
      <c r="E58" s="7">
        <f>表1.3.1.1单方成本调整表!N26+表1.3.1.1单方成本调整表!P26</f>
        <v>0</v>
      </c>
      <c r="F58" s="7">
        <f t="shared" si="40"/>
        <v>0</v>
      </c>
      <c r="G58" s="49">
        <f t="shared" si="40"/>
        <v>0</v>
      </c>
      <c r="H58" s="7">
        <f>表1.3.1.1单方成本调整表!AB26+表1.3.1.1单方成本调整表!AD26</f>
        <v>0</v>
      </c>
      <c r="I58" s="7">
        <f t="shared" si="56"/>
        <v>0</v>
      </c>
      <c r="J58" s="7">
        <f t="shared" si="56"/>
        <v>0</v>
      </c>
      <c r="K58" s="7">
        <f t="shared" si="56"/>
        <v>0</v>
      </c>
      <c r="L58" s="7">
        <f t="shared" si="56"/>
        <v>0</v>
      </c>
      <c r="M58" s="7">
        <f t="shared" si="56"/>
        <v>0</v>
      </c>
      <c r="N58" s="16">
        <f t="shared" si="56"/>
        <v>0</v>
      </c>
      <c r="O58" s="1024">
        <f t="shared" si="3"/>
        <v>0</v>
      </c>
      <c r="P58" s="49">
        <f t="shared" ref="P58:P60" si="58">$E58</f>
        <v>0</v>
      </c>
      <c r="Q58" s="7">
        <f t="shared" si="57"/>
        <v>0</v>
      </c>
      <c r="R58" s="7">
        <f t="shared" si="57"/>
        <v>0</v>
      </c>
      <c r="S58" s="7">
        <f t="shared" si="57"/>
        <v>0</v>
      </c>
      <c r="T58" s="7">
        <f t="shared" si="57"/>
        <v>0</v>
      </c>
      <c r="U58" s="7">
        <f t="shared" si="57"/>
        <v>0</v>
      </c>
      <c r="V58" s="7">
        <f t="shared" si="57"/>
        <v>0</v>
      </c>
      <c r="W58" s="16">
        <f t="shared" si="57"/>
        <v>0</v>
      </c>
      <c r="X58" s="1024">
        <f t="shared" si="5"/>
        <v>0</v>
      </c>
      <c r="Y58" s="1025"/>
      <c r="Z58" s="16"/>
      <c r="AA58" s="1024"/>
      <c r="AB58" s="49">
        <f>表1.3.1.1单方成本调整表!N26+表1.3.1.1单方成本调整表!P26</f>
        <v>0</v>
      </c>
      <c r="AC58" s="16"/>
      <c r="AD58" s="1024"/>
    </row>
    <row r="59" spans="1:30" s="1019" customFormat="1" outlineLevel="1">
      <c r="A59" s="789" t="str">
        <f>目录及填表说明!$D$3</f>
        <v>请填XX地区</v>
      </c>
      <c r="B59" s="789" t="str">
        <f>目录及填表说明!$D$4</f>
        <v>请填XX项目</v>
      </c>
      <c r="C59" s="1021" t="str">
        <f>C29</f>
        <v>类别3</v>
      </c>
      <c r="D59" s="1198"/>
      <c r="E59" s="7">
        <f>表1.3.1.1单方成本调整表!N27+表1.3.1.1单方成本调整表!P27</f>
        <v>0</v>
      </c>
      <c r="F59" s="7">
        <f t="shared" si="40"/>
        <v>0</v>
      </c>
      <c r="G59" s="49">
        <f t="shared" si="40"/>
        <v>0</v>
      </c>
      <c r="H59" s="7">
        <f>表1.3.1.1单方成本调整表!AB27+表1.3.1.1单方成本调整表!AD27</f>
        <v>0</v>
      </c>
      <c r="I59" s="7">
        <f t="shared" si="56"/>
        <v>0</v>
      </c>
      <c r="J59" s="7">
        <f t="shared" si="56"/>
        <v>0</v>
      </c>
      <c r="K59" s="7">
        <f t="shared" si="56"/>
        <v>0</v>
      </c>
      <c r="L59" s="7">
        <f t="shared" si="56"/>
        <v>0</v>
      </c>
      <c r="M59" s="7">
        <f t="shared" si="56"/>
        <v>0</v>
      </c>
      <c r="N59" s="16">
        <f t="shared" si="56"/>
        <v>0</v>
      </c>
      <c r="O59" s="1024">
        <f t="shared" si="3"/>
        <v>0</v>
      </c>
      <c r="P59" s="49">
        <f t="shared" si="58"/>
        <v>0</v>
      </c>
      <c r="Q59" s="7">
        <f t="shared" si="57"/>
        <v>0</v>
      </c>
      <c r="R59" s="7">
        <f t="shared" si="57"/>
        <v>0</v>
      </c>
      <c r="S59" s="7">
        <f t="shared" si="57"/>
        <v>0</v>
      </c>
      <c r="T59" s="7">
        <f t="shared" si="57"/>
        <v>0</v>
      </c>
      <c r="U59" s="7">
        <f t="shared" si="57"/>
        <v>0</v>
      </c>
      <c r="V59" s="7">
        <f t="shared" si="57"/>
        <v>0</v>
      </c>
      <c r="W59" s="16">
        <f t="shared" si="57"/>
        <v>0</v>
      </c>
      <c r="X59" s="1024">
        <f>IF(P59=0,IF(W59&gt;0,100%,IF(W59&lt;0,-100%,0)),IF(P59&lt;0,IF(W59&gt;0,100%,-W59/P59),W59/P59))</f>
        <v>0</v>
      </c>
      <c r="Y59" s="1025"/>
      <c r="Z59" s="16"/>
      <c r="AA59" s="1024"/>
      <c r="AB59" s="49">
        <f>表1.3.1.1单方成本调整表!N27+表1.3.1.1单方成本调整表!P27</f>
        <v>0</v>
      </c>
      <c r="AC59" s="16"/>
      <c r="AD59" s="1024"/>
    </row>
    <row r="60" spans="1:30" s="1019" customFormat="1" outlineLevel="1">
      <c r="A60" s="789" t="str">
        <f>目录及填表说明!$D$3</f>
        <v>请填XX地区</v>
      </c>
      <c r="B60" s="789" t="str">
        <f>目录及填表说明!$D$4</f>
        <v>请填XX项目</v>
      </c>
      <c r="C60" s="1020" t="str">
        <f>C30</f>
        <v>类别4</v>
      </c>
      <c r="D60" s="1198"/>
      <c r="E60" s="7">
        <f>表1.3.1.1单方成本调整表!N28+表1.3.1.1单方成本调整表!P28</f>
        <v>0</v>
      </c>
      <c r="F60" s="7">
        <f t="shared" si="40"/>
        <v>0</v>
      </c>
      <c r="G60" s="49">
        <f t="shared" si="40"/>
        <v>0</v>
      </c>
      <c r="H60" s="7">
        <f>表1.3.1.1单方成本调整表!AB28+表1.3.1.1单方成本调整表!AD28</f>
        <v>0</v>
      </c>
      <c r="I60" s="7">
        <f t="shared" si="56"/>
        <v>0</v>
      </c>
      <c r="J60" s="7">
        <f t="shared" si="56"/>
        <v>0</v>
      </c>
      <c r="K60" s="7">
        <f t="shared" si="56"/>
        <v>0</v>
      </c>
      <c r="L60" s="7">
        <f t="shared" si="56"/>
        <v>0</v>
      </c>
      <c r="M60" s="7">
        <f t="shared" si="56"/>
        <v>0</v>
      </c>
      <c r="N60" s="16">
        <f t="shared" si="56"/>
        <v>0</v>
      </c>
      <c r="O60" s="1024">
        <f t="shared" si="3"/>
        <v>0</v>
      </c>
      <c r="P60" s="49">
        <f t="shared" si="58"/>
        <v>0</v>
      </c>
      <c r="Q60" s="7">
        <f t="shared" si="57"/>
        <v>0</v>
      </c>
      <c r="R60" s="7">
        <f t="shared" si="57"/>
        <v>0</v>
      </c>
      <c r="S60" s="7">
        <f t="shared" si="57"/>
        <v>0</v>
      </c>
      <c r="T60" s="7">
        <f t="shared" si="57"/>
        <v>0</v>
      </c>
      <c r="U60" s="7">
        <f t="shared" si="57"/>
        <v>0</v>
      </c>
      <c r="V60" s="7">
        <f t="shared" si="57"/>
        <v>0</v>
      </c>
      <c r="W60" s="16">
        <f t="shared" si="57"/>
        <v>0</v>
      </c>
      <c r="X60" s="1024">
        <f t="shared" si="5"/>
        <v>0</v>
      </c>
      <c r="Y60" s="1025"/>
      <c r="Z60" s="16"/>
      <c r="AA60" s="1024"/>
      <c r="AB60" s="49">
        <f>表1.3.1.1单方成本调整表!N28+表1.3.1.1单方成本调整表!P28</f>
        <v>0</v>
      </c>
      <c r="AC60" s="16"/>
      <c r="AD60" s="1024"/>
    </row>
    <row r="61" spans="1:30" s="1019" customFormat="1">
      <c r="A61" s="789" t="str">
        <f>目录及填表说明!$D$3</f>
        <v>请填XX地区</v>
      </c>
      <c r="B61" s="789" t="str">
        <f>目录及填表说明!$D$4</f>
        <v>请填XX项目</v>
      </c>
      <c r="C61" s="1016" t="s">
        <v>33</v>
      </c>
      <c r="D61" s="1198"/>
      <c r="E61" s="6">
        <f>IFERROR(E121/E31*10000,0)</f>
        <v>0</v>
      </c>
      <c r="F61" s="6">
        <f>IFERROR(F121/F31*10000,0)</f>
        <v>0</v>
      </c>
      <c r="G61" s="49">
        <f t="shared" ref="G61" si="59">IFERROR(G121/G31*10000,0)</f>
        <v>0</v>
      </c>
      <c r="H61" s="6">
        <f t="shared" ref="H61:N61" si="60">IFERROR(H121/H31*10000,0)</f>
        <v>0</v>
      </c>
      <c r="I61" s="6">
        <f t="shared" si="60"/>
        <v>0</v>
      </c>
      <c r="J61" s="6">
        <f t="shared" si="60"/>
        <v>0</v>
      </c>
      <c r="K61" s="6">
        <f t="shared" si="60"/>
        <v>0</v>
      </c>
      <c r="L61" s="6">
        <f t="shared" si="60"/>
        <v>0</v>
      </c>
      <c r="M61" s="6">
        <f t="shared" si="60"/>
        <v>0</v>
      </c>
      <c r="N61" s="16">
        <f t="shared" si="60"/>
        <v>0</v>
      </c>
      <c r="O61" s="1024">
        <f t="shared" si="3"/>
        <v>0</v>
      </c>
      <c r="P61" s="49">
        <f>IFERROR(P121/P31*10000,0)</f>
        <v>0</v>
      </c>
      <c r="Q61" s="6">
        <f t="shared" ref="Q61:W61" si="61">IFERROR(Q121/Q31*10000,0)</f>
        <v>0</v>
      </c>
      <c r="R61" s="6">
        <f t="shared" si="61"/>
        <v>0</v>
      </c>
      <c r="S61" s="6">
        <f t="shared" si="61"/>
        <v>0</v>
      </c>
      <c r="T61" s="6">
        <f t="shared" si="61"/>
        <v>0</v>
      </c>
      <c r="U61" s="6">
        <f t="shared" si="61"/>
        <v>0</v>
      </c>
      <c r="V61" s="6">
        <f t="shared" si="61"/>
        <v>0</v>
      </c>
      <c r="W61" s="16">
        <f t="shared" si="61"/>
        <v>0</v>
      </c>
      <c r="X61" s="1024">
        <f t="shared" si="5"/>
        <v>0</v>
      </c>
      <c r="Y61" s="134">
        <f t="shared" ref="Y61:Z61" si="62">IFERROR(Y121/Y31*10000,0)</f>
        <v>0</v>
      </c>
      <c r="Z61" s="16">
        <f t="shared" si="62"/>
        <v>0</v>
      </c>
      <c r="AA61" s="1024">
        <f>IFERROR(AA121/AA31,0)</f>
        <v>0</v>
      </c>
      <c r="AB61" s="49">
        <f>表1.3.1.1单方成本调整表!N29+表1.3.1.1单方成本调整表!P29</f>
        <v>0</v>
      </c>
      <c r="AC61" s="16">
        <f t="shared" ref="AC61" si="63">IFERROR(AC121/AC31*10000,0)</f>
        <v>0</v>
      </c>
      <c r="AD61" s="1024">
        <f>IFERROR(AD121/AD31,0)</f>
        <v>0</v>
      </c>
    </row>
    <row r="62" spans="1:30" s="1019" customFormat="1" outlineLevel="1">
      <c r="A62" s="789"/>
      <c r="B62" s="789"/>
      <c r="C62" s="1020" t="str">
        <f>C32</f>
        <v>类别1</v>
      </c>
      <c r="D62" s="1199"/>
      <c r="E62" s="7">
        <f>表1.3.1.1单方成本调整表!N30+表1.3.1.1单方成本调整表!P30</f>
        <v>0</v>
      </c>
      <c r="F62" s="7">
        <f t="shared" si="40"/>
        <v>0</v>
      </c>
      <c r="G62" s="49">
        <f t="shared" si="40"/>
        <v>0</v>
      </c>
      <c r="H62" s="7">
        <f>表1.3.1.1单方成本调整表!AB30+表1.3.1.1单方成本调整表!AD30</f>
        <v>0</v>
      </c>
      <c r="I62" s="7">
        <f t="shared" ref="I62:N64" si="64">$H62</f>
        <v>0</v>
      </c>
      <c r="J62" s="7">
        <f t="shared" si="64"/>
        <v>0</v>
      </c>
      <c r="K62" s="7">
        <f t="shared" si="64"/>
        <v>0</v>
      </c>
      <c r="L62" s="7">
        <f t="shared" si="64"/>
        <v>0</v>
      </c>
      <c r="M62" s="7">
        <f t="shared" si="64"/>
        <v>0</v>
      </c>
      <c r="N62" s="16">
        <f t="shared" si="64"/>
        <v>0</v>
      </c>
      <c r="O62" s="1024">
        <f t="shared" si="3"/>
        <v>0</v>
      </c>
      <c r="P62" s="49">
        <f t="shared" ref="P62:P64" si="65">$E62</f>
        <v>0</v>
      </c>
      <c r="Q62" s="7">
        <f t="shared" ref="Q62:W64" si="66">$H62</f>
        <v>0</v>
      </c>
      <c r="R62" s="7">
        <f t="shared" si="66"/>
        <v>0</v>
      </c>
      <c r="S62" s="7">
        <f t="shared" si="66"/>
        <v>0</v>
      </c>
      <c r="T62" s="7">
        <f t="shared" si="66"/>
        <v>0</v>
      </c>
      <c r="U62" s="7">
        <f t="shared" si="66"/>
        <v>0</v>
      </c>
      <c r="V62" s="7">
        <f t="shared" si="66"/>
        <v>0</v>
      </c>
      <c r="W62" s="16">
        <f t="shared" si="66"/>
        <v>0</v>
      </c>
      <c r="X62" s="1024">
        <f t="shared" si="5"/>
        <v>0</v>
      </c>
      <c r="Y62" s="1025"/>
      <c r="Z62" s="16"/>
      <c r="AA62" s="1024"/>
      <c r="AB62" s="49">
        <f>表1.3.1.1单方成本调整表!N30+表1.3.1.1单方成本调整表!P30</f>
        <v>0</v>
      </c>
      <c r="AC62" s="16"/>
      <c r="AD62" s="1024"/>
    </row>
    <row r="63" spans="1:30" s="1019" customFormat="1" outlineLevel="1">
      <c r="A63" s="789"/>
      <c r="B63" s="789"/>
      <c r="C63" s="1020" t="str">
        <f>C33</f>
        <v>类别2</v>
      </c>
      <c r="D63" s="1199"/>
      <c r="E63" s="7">
        <f>表1.3.1.1单方成本调整表!N31+表1.3.1.1单方成本调整表!P31</f>
        <v>0</v>
      </c>
      <c r="F63" s="7">
        <f t="shared" ref="F63:G64" si="67">$E63</f>
        <v>0</v>
      </c>
      <c r="G63" s="49">
        <f t="shared" si="67"/>
        <v>0</v>
      </c>
      <c r="H63" s="7">
        <f>表1.3.1.1单方成本调整表!AB31+表1.3.1.1单方成本调整表!AD31</f>
        <v>0</v>
      </c>
      <c r="I63" s="7">
        <f t="shared" si="64"/>
        <v>0</v>
      </c>
      <c r="J63" s="7">
        <f t="shared" si="64"/>
        <v>0</v>
      </c>
      <c r="K63" s="7">
        <f t="shared" si="64"/>
        <v>0</v>
      </c>
      <c r="L63" s="7">
        <f t="shared" si="64"/>
        <v>0</v>
      </c>
      <c r="M63" s="7">
        <f t="shared" si="64"/>
        <v>0</v>
      </c>
      <c r="N63" s="16">
        <f t="shared" si="64"/>
        <v>0</v>
      </c>
      <c r="O63" s="1024">
        <f t="shared" si="3"/>
        <v>0</v>
      </c>
      <c r="P63" s="49">
        <f t="shared" si="65"/>
        <v>0</v>
      </c>
      <c r="Q63" s="7">
        <f t="shared" si="66"/>
        <v>0</v>
      </c>
      <c r="R63" s="7">
        <f t="shared" si="66"/>
        <v>0</v>
      </c>
      <c r="S63" s="7">
        <f t="shared" si="66"/>
        <v>0</v>
      </c>
      <c r="T63" s="7">
        <f t="shared" si="66"/>
        <v>0</v>
      </c>
      <c r="U63" s="7">
        <f t="shared" si="66"/>
        <v>0</v>
      </c>
      <c r="V63" s="7">
        <f t="shared" si="66"/>
        <v>0</v>
      </c>
      <c r="W63" s="16">
        <f t="shared" si="66"/>
        <v>0</v>
      </c>
      <c r="X63" s="1024">
        <f t="shared" si="5"/>
        <v>0</v>
      </c>
      <c r="Y63" s="1025"/>
      <c r="Z63" s="16"/>
      <c r="AA63" s="1024"/>
      <c r="AB63" s="49">
        <f>表1.3.1.1单方成本调整表!N31+表1.3.1.1单方成本调整表!P31</f>
        <v>0</v>
      </c>
      <c r="AC63" s="16"/>
      <c r="AD63" s="1024"/>
    </row>
    <row r="64" spans="1:30" s="1019" customFormat="1">
      <c r="A64" s="789" t="str">
        <f>目录及填表说明!$D$3</f>
        <v>请填XX地区</v>
      </c>
      <c r="B64" s="789" t="str">
        <f>目录及填表说明!$D$4</f>
        <v>请填XX项目</v>
      </c>
      <c r="C64" s="1016" t="s">
        <v>34</v>
      </c>
      <c r="D64" s="1200"/>
      <c r="E64" s="6">
        <f>表1.3.1.1单方成本调整表!N32+表1.3.1.1单方成本调整表!P32</f>
        <v>0</v>
      </c>
      <c r="F64" s="6">
        <f t="shared" si="67"/>
        <v>0</v>
      </c>
      <c r="G64" s="49">
        <f t="shared" si="67"/>
        <v>0</v>
      </c>
      <c r="H64" s="6">
        <f>表1.3.1.1单方成本调整表!AB32+表1.3.1.1单方成本调整表!AD32</f>
        <v>0</v>
      </c>
      <c r="I64" s="6">
        <f t="shared" si="64"/>
        <v>0</v>
      </c>
      <c r="J64" s="6">
        <f t="shared" si="64"/>
        <v>0</v>
      </c>
      <c r="K64" s="6">
        <f t="shared" si="64"/>
        <v>0</v>
      </c>
      <c r="L64" s="6">
        <f t="shared" si="64"/>
        <v>0</v>
      </c>
      <c r="M64" s="6">
        <f t="shared" si="64"/>
        <v>0</v>
      </c>
      <c r="N64" s="16">
        <f t="shared" si="64"/>
        <v>0</v>
      </c>
      <c r="O64" s="1024">
        <f t="shared" si="3"/>
        <v>0</v>
      </c>
      <c r="P64" s="49">
        <f t="shared" si="65"/>
        <v>0</v>
      </c>
      <c r="Q64" s="6">
        <f t="shared" si="66"/>
        <v>0</v>
      </c>
      <c r="R64" s="6">
        <f t="shared" si="66"/>
        <v>0</v>
      </c>
      <c r="S64" s="6">
        <f t="shared" si="66"/>
        <v>0</v>
      </c>
      <c r="T64" s="6">
        <f t="shared" si="66"/>
        <v>0</v>
      </c>
      <c r="U64" s="6">
        <f t="shared" si="66"/>
        <v>0</v>
      </c>
      <c r="V64" s="6">
        <f t="shared" si="66"/>
        <v>0</v>
      </c>
      <c r="W64" s="16">
        <f t="shared" si="66"/>
        <v>0</v>
      </c>
      <c r="X64" s="1024">
        <f t="shared" si="5"/>
        <v>0</v>
      </c>
      <c r="Y64" s="1025"/>
      <c r="Z64" s="16"/>
      <c r="AA64" s="1024"/>
      <c r="AB64" s="49">
        <f>表1.3.1.1单方成本调整表!N32+表1.3.1.1单方成本调整表!P32</f>
        <v>0</v>
      </c>
      <c r="AC64" s="16"/>
      <c r="AD64" s="1024"/>
    </row>
    <row r="65" spans="1:30" s="1015" customFormat="1" ht="30" customHeight="1">
      <c r="A65" s="949" t="str">
        <f>目录及填表说明!$D$3</f>
        <v>请填XX地区</v>
      </c>
      <c r="B65" s="949" t="str">
        <f>目录及填表说明!$D$4</f>
        <v>请填XX项目</v>
      </c>
      <c r="C65" s="1203" t="s">
        <v>917</v>
      </c>
      <c r="D65" s="1204"/>
      <c r="E65" s="952"/>
      <c r="F65" s="952"/>
      <c r="G65" s="953"/>
      <c r="H65" s="952"/>
      <c r="I65" s="952"/>
      <c r="J65" s="952"/>
      <c r="K65" s="952"/>
      <c r="L65" s="952"/>
      <c r="M65" s="952"/>
      <c r="N65" s="952"/>
      <c r="O65" s="1022"/>
      <c r="P65" s="49"/>
      <c r="Q65" s="952"/>
      <c r="R65" s="952"/>
      <c r="S65" s="952"/>
      <c r="T65" s="952"/>
      <c r="U65" s="952"/>
      <c r="V65" s="952"/>
      <c r="W65" s="952"/>
      <c r="X65" s="1022"/>
      <c r="Y65" s="1023"/>
      <c r="Z65" s="952"/>
      <c r="AA65" s="1022"/>
      <c r="AB65" s="952"/>
      <c r="AC65" s="952"/>
      <c r="AD65" s="1022"/>
    </row>
    <row r="66" spans="1:30" s="1019" customFormat="1">
      <c r="A66" s="789" t="str">
        <f>目录及填表说明!$D$3</f>
        <v>请填XX地区</v>
      </c>
      <c r="B66" s="789" t="str">
        <f>目录及填表说明!$D$4</f>
        <v>请填XX项目</v>
      </c>
      <c r="C66" s="1016" t="s">
        <v>28</v>
      </c>
      <c r="D66" s="1197" t="s">
        <v>916</v>
      </c>
      <c r="E66" s="6"/>
      <c r="F66" s="6"/>
      <c r="G66" s="49">
        <f t="shared" ref="G66:N66" si="68">IFERROR(G126/G36*10000,0)</f>
        <v>0</v>
      </c>
      <c r="H66" s="6">
        <f t="shared" si="68"/>
        <v>0</v>
      </c>
      <c r="I66" s="6">
        <f t="shared" si="68"/>
        <v>0</v>
      </c>
      <c r="J66" s="6">
        <f t="shared" si="68"/>
        <v>0</v>
      </c>
      <c r="K66" s="6">
        <f t="shared" si="68"/>
        <v>0</v>
      </c>
      <c r="L66" s="6">
        <f t="shared" si="68"/>
        <v>0</v>
      </c>
      <c r="M66" s="6">
        <f t="shared" si="68"/>
        <v>0</v>
      </c>
      <c r="N66" s="16">
        <f t="shared" si="68"/>
        <v>0</v>
      </c>
      <c r="O66" s="1026"/>
      <c r="P66" s="49">
        <f t="shared" ref="P66:W66" si="69">IFERROR(P126/P36*10000,0)</f>
        <v>0</v>
      </c>
      <c r="Q66" s="6">
        <f t="shared" si="69"/>
        <v>0</v>
      </c>
      <c r="R66" s="6">
        <f t="shared" si="69"/>
        <v>0</v>
      </c>
      <c r="S66" s="6">
        <f t="shared" si="69"/>
        <v>0</v>
      </c>
      <c r="T66" s="6">
        <f t="shared" si="69"/>
        <v>0</v>
      </c>
      <c r="U66" s="6">
        <f t="shared" si="69"/>
        <v>0</v>
      </c>
      <c r="V66" s="6">
        <f t="shared" si="69"/>
        <v>0</v>
      </c>
      <c r="W66" s="16">
        <f t="shared" si="69"/>
        <v>0</v>
      </c>
      <c r="X66" s="1026"/>
      <c r="Y66" s="49"/>
      <c r="Z66" s="16"/>
      <c r="AA66" s="1026"/>
      <c r="AB66" s="49">
        <f>表1.3.1.1单方成本调整表!O4</f>
        <v>0</v>
      </c>
      <c r="AC66" s="16"/>
      <c r="AD66" s="1026"/>
    </row>
    <row r="67" spans="1:30" s="1019" customFormat="1" outlineLevel="1">
      <c r="A67" s="789" t="str">
        <f>目录及填表说明!$D$3</f>
        <v>请填XX地区</v>
      </c>
      <c r="B67" s="789" t="str">
        <f>目录及填表说明!$D$4</f>
        <v>请填XX项目</v>
      </c>
      <c r="C67" s="1020" t="str">
        <f>C37</f>
        <v>类别1</v>
      </c>
      <c r="D67" s="1198"/>
      <c r="E67" s="7">
        <f>表1.3.1.1单方成本调整表!O5</f>
        <v>0</v>
      </c>
      <c r="F67" s="7">
        <f t="shared" ref="F67:G70" si="70">$E67</f>
        <v>0</v>
      </c>
      <c r="G67" s="49">
        <f>$E67</f>
        <v>0</v>
      </c>
      <c r="H67" s="7">
        <f>$G67</f>
        <v>0</v>
      </c>
      <c r="I67" s="7">
        <f t="shared" ref="I67:N67" si="71">$G67</f>
        <v>0</v>
      </c>
      <c r="J67" s="7">
        <f t="shared" si="71"/>
        <v>0</v>
      </c>
      <c r="K67" s="7">
        <f t="shared" si="71"/>
        <v>0</v>
      </c>
      <c r="L67" s="7">
        <f t="shared" si="71"/>
        <v>0</v>
      </c>
      <c r="M67" s="7">
        <f t="shared" si="71"/>
        <v>0</v>
      </c>
      <c r="N67" s="16">
        <f t="shared" si="71"/>
        <v>0</v>
      </c>
      <c r="O67" s="1026"/>
      <c r="P67" s="49">
        <f>$E67</f>
        <v>0</v>
      </c>
      <c r="Q67" s="7">
        <f>$P67</f>
        <v>0</v>
      </c>
      <c r="R67" s="7">
        <f t="shared" ref="R67:W67" si="72">$P67</f>
        <v>0</v>
      </c>
      <c r="S67" s="7">
        <f t="shared" si="72"/>
        <v>0</v>
      </c>
      <c r="T67" s="7">
        <f t="shared" si="72"/>
        <v>0</v>
      </c>
      <c r="U67" s="7">
        <f t="shared" si="72"/>
        <v>0</v>
      </c>
      <c r="V67" s="7">
        <f t="shared" si="72"/>
        <v>0</v>
      </c>
      <c r="W67" s="16">
        <f t="shared" si="72"/>
        <v>0</v>
      </c>
      <c r="X67" s="1026"/>
      <c r="Y67" s="49"/>
      <c r="Z67" s="16"/>
      <c r="AA67" s="1026"/>
      <c r="AB67" s="49">
        <f>表1.3.1.1单方成本调整表!O5</f>
        <v>0</v>
      </c>
      <c r="AC67" s="16"/>
      <c r="AD67" s="1026"/>
    </row>
    <row r="68" spans="1:30" s="1019" customFormat="1" outlineLevel="1">
      <c r="A68" s="789" t="str">
        <f>目录及填表说明!$D$3</f>
        <v>请填XX地区</v>
      </c>
      <c r="B68" s="789" t="str">
        <f>目录及填表说明!$D$4</f>
        <v>请填XX项目</v>
      </c>
      <c r="C68" s="1020" t="str">
        <f>C38</f>
        <v>类别2</v>
      </c>
      <c r="D68" s="1198"/>
      <c r="E68" s="7">
        <f>表1.3.1.1单方成本调整表!O6</f>
        <v>0</v>
      </c>
      <c r="F68" s="7">
        <f t="shared" si="70"/>
        <v>0</v>
      </c>
      <c r="G68" s="49">
        <f t="shared" si="70"/>
        <v>0</v>
      </c>
      <c r="H68" s="7">
        <f t="shared" ref="H68:N70" si="73">$G68</f>
        <v>0</v>
      </c>
      <c r="I68" s="7">
        <f t="shared" si="73"/>
        <v>0</v>
      </c>
      <c r="J68" s="7">
        <f t="shared" si="73"/>
        <v>0</v>
      </c>
      <c r="K68" s="7">
        <f t="shared" si="73"/>
        <v>0</v>
      </c>
      <c r="L68" s="7">
        <f t="shared" si="73"/>
        <v>0</v>
      </c>
      <c r="M68" s="7">
        <f t="shared" si="73"/>
        <v>0</v>
      </c>
      <c r="N68" s="16">
        <f t="shared" si="73"/>
        <v>0</v>
      </c>
      <c r="O68" s="1026"/>
      <c r="P68" s="49">
        <f t="shared" ref="P68:P70" si="74">$E68</f>
        <v>0</v>
      </c>
      <c r="Q68" s="7">
        <f t="shared" ref="Q68:W70" si="75">$P68</f>
        <v>0</v>
      </c>
      <c r="R68" s="7">
        <f t="shared" si="75"/>
        <v>0</v>
      </c>
      <c r="S68" s="7">
        <f t="shared" si="75"/>
        <v>0</v>
      </c>
      <c r="T68" s="7">
        <f t="shared" si="75"/>
        <v>0</v>
      </c>
      <c r="U68" s="7">
        <f t="shared" si="75"/>
        <v>0</v>
      </c>
      <c r="V68" s="7">
        <f t="shared" si="75"/>
        <v>0</v>
      </c>
      <c r="W68" s="16">
        <f t="shared" si="75"/>
        <v>0</v>
      </c>
      <c r="X68" s="1026"/>
      <c r="Y68" s="49"/>
      <c r="Z68" s="16"/>
      <c r="AA68" s="1026"/>
      <c r="AB68" s="49">
        <f>表1.3.1.1单方成本调整表!O6</f>
        <v>0</v>
      </c>
      <c r="AC68" s="16"/>
      <c r="AD68" s="1026"/>
    </row>
    <row r="69" spans="1:30" s="1019" customFormat="1" outlineLevel="1">
      <c r="A69" s="789" t="str">
        <f>目录及填表说明!$D$3</f>
        <v>请填XX地区</v>
      </c>
      <c r="B69" s="789" t="str">
        <f>目录及填表说明!$D$4</f>
        <v>请填XX项目</v>
      </c>
      <c r="C69" s="1021" t="str">
        <f>C39</f>
        <v>类别3</v>
      </c>
      <c r="D69" s="1198"/>
      <c r="E69" s="7">
        <f>表1.3.1.1单方成本调整表!O7</f>
        <v>0</v>
      </c>
      <c r="F69" s="7">
        <f t="shared" si="70"/>
        <v>0</v>
      </c>
      <c r="G69" s="49">
        <f t="shared" si="70"/>
        <v>0</v>
      </c>
      <c r="H69" s="7">
        <f t="shared" si="73"/>
        <v>0</v>
      </c>
      <c r="I69" s="7">
        <f t="shared" si="73"/>
        <v>0</v>
      </c>
      <c r="J69" s="7">
        <f t="shared" si="73"/>
        <v>0</v>
      </c>
      <c r="K69" s="7">
        <f t="shared" si="73"/>
        <v>0</v>
      </c>
      <c r="L69" s="7">
        <f t="shared" si="73"/>
        <v>0</v>
      </c>
      <c r="M69" s="7">
        <f t="shared" si="73"/>
        <v>0</v>
      </c>
      <c r="N69" s="16">
        <f t="shared" si="73"/>
        <v>0</v>
      </c>
      <c r="O69" s="1026"/>
      <c r="P69" s="49">
        <f t="shared" si="74"/>
        <v>0</v>
      </c>
      <c r="Q69" s="7">
        <f t="shared" si="75"/>
        <v>0</v>
      </c>
      <c r="R69" s="7">
        <f t="shared" si="75"/>
        <v>0</v>
      </c>
      <c r="S69" s="7">
        <f t="shared" si="75"/>
        <v>0</v>
      </c>
      <c r="T69" s="7">
        <f t="shared" si="75"/>
        <v>0</v>
      </c>
      <c r="U69" s="7">
        <f t="shared" si="75"/>
        <v>0</v>
      </c>
      <c r="V69" s="7">
        <f t="shared" si="75"/>
        <v>0</v>
      </c>
      <c r="W69" s="16">
        <f t="shared" si="75"/>
        <v>0</v>
      </c>
      <c r="X69" s="1026"/>
      <c r="Y69" s="49"/>
      <c r="Z69" s="16"/>
      <c r="AA69" s="1026"/>
      <c r="AB69" s="49">
        <f>表1.3.1.1单方成本调整表!O7</f>
        <v>0</v>
      </c>
      <c r="AC69" s="16"/>
      <c r="AD69" s="1026"/>
    </row>
    <row r="70" spans="1:30" s="1019" customFormat="1" outlineLevel="1">
      <c r="A70" s="789" t="str">
        <f>目录及填表说明!$D$3</f>
        <v>请填XX地区</v>
      </c>
      <c r="B70" s="789" t="str">
        <f>目录及填表说明!$D$4</f>
        <v>请填XX项目</v>
      </c>
      <c r="C70" s="1020" t="str">
        <f>C40</f>
        <v>类别4</v>
      </c>
      <c r="D70" s="1198"/>
      <c r="E70" s="7">
        <f>表1.3.1.1单方成本调整表!O8</f>
        <v>0</v>
      </c>
      <c r="F70" s="7">
        <f t="shared" si="70"/>
        <v>0</v>
      </c>
      <c r="G70" s="49">
        <f t="shared" si="70"/>
        <v>0</v>
      </c>
      <c r="H70" s="7">
        <f t="shared" si="73"/>
        <v>0</v>
      </c>
      <c r="I70" s="7">
        <f t="shared" si="73"/>
        <v>0</v>
      </c>
      <c r="J70" s="7">
        <f t="shared" si="73"/>
        <v>0</v>
      </c>
      <c r="K70" s="7">
        <f t="shared" si="73"/>
        <v>0</v>
      </c>
      <c r="L70" s="7">
        <f t="shared" si="73"/>
        <v>0</v>
      </c>
      <c r="M70" s="7">
        <f t="shared" si="73"/>
        <v>0</v>
      </c>
      <c r="N70" s="16">
        <f t="shared" si="73"/>
        <v>0</v>
      </c>
      <c r="O70" s="1026"/>
      <c r="P70" s="49">
        <f t="shared" si="74"/>
        <v>0</v>
      </c>
      <c r="Q70" s="7">
        <f t="shared" si="75"/>
        <v>0</v>
      </c>
      <c r="R70" s="7">
        <f t="shared" si="75"/>
        <v>0</v>
      </c>
      <c r="S70" s="7">
        <f t="shared" si="75"/>
        <v>0</v>
      </c>
      <c r="T70" s="7">
        <f t="shared" si="75"/>
        <v>0</v>
      </c>
      <c r="U70" s="7">
        <f t="shared" si="75"/>
        <v>0</v>
      </c>
      <c r="V70" s="7">
        <f t="shared" si="75"/>
        <v>0</v>
      </c>
      <c r="W70" s="16">
        <f t="shared" si="75"/>
        <v>0</v>
      </c>
      <c r="X70" s="1026"/>
      <c r="Y70" s="49"/>
      <c r="Z70" s="16"/>
      <c r="AA70" s="1026"/>
      <c r="AB70" s="49">
        <f>表1.3.1.1单方成本调整表!O8</f>
        <v>0</v>
      </c>
      <c r="AC70" s="16"/>
      <c r="AD70" s="1026"/>
    </row>
    <row r="71" spans="1:30" s="1019" customFormat="1">
      <c r="A71" s="789" t="str">
        <f>目录及填表说明!$D$3</f>
        <v>请填XX地区</v>
      </c>
      <c r="B71" s="789" t="str">
        <f>目录及填表说明!$D$4</f>
        <v>请填XX项目</v>
      </c>
      <c r="C71" s="1016" t="s">
        <v>29</v>
      </c>
      <c r="D71" s="1198"/>
      <c r="E71" s="6"/>
      <c r="F71" s="6"/>
      <c r="G71" s="49">
        <f t="shared" ref="G71:N71" si="76">IFERROR(G131/G41*10000,0)</f>
        <v>0</v>
      </c>
      <c r="H71" s="6">
        <f t="shared" si="76"/>
        <v>0</v>
      </c>
      <c r="I71" s="6">
        <f t="shared" si="76"/>
        <v>0</v>
      </c>
      <c r="J71" s="6">
        <f t="shared" si="76"/>
        <v>0</v>
      </c>
      <c r="K71" s="6">
        <f t="shared" si="76"/>
        <v>0</v>
      </c>
      <c r="L71" s="6">
        <f t="shared" si="76"/>
        <v>0</v>
      </c>
      <c r="M71" s="6">
        <f t="shared" si="76"/>
        <v>0</v>
      </c>
      <c r="N71" s="16">
        <f t="shared" si="76"/>
        <v>0</v>
      </c>
      <c r="O71" s="1026"/>
      <c r="P71" s="49">
        <f>IFERROR(P131/P41*10000,0)</f>
        <v>0</v>
      </c>
      <c r="Q71" s="6">
        <f t="shared" ref="Q71:W71" si="77">IFERROR(Q131/Q41*10000,0)</f>
        <v>0</v>
      </c>
      <c r="R71" s="6">
        <f t="shared" si="77"/>
        <v>0</v>
      </c>
      <c r="S71" s="6">
        <f t="shared" si="77"/>
        <v>0</v>
      </c>
      <c r="T71" s="6">
        <f t="shared" si="77"/>
        <v>0</v>
      </c>
      <c r="U71" s="6">
        <f t="shared" si="77"/>
        <v>0</v>
      </c>
      <c r="V71" s="6">
        <f t="shared" si="77"/>
        <v>0</v>
      </c>
      <c r="W71" s="16">
        <f t="shared" si="77"/>
        <v>0</v>
      </c>
      <c r="X71" s="1026"/>
      <c r="Y71" s="49"/>
      <c r="Z71" s="16"/>
      <c r="AA71" s="1026"/>
      <c r="AB71" s="49">
        <f>表1.3.1.1单方成本调整表!O9</f>
        <v>0</v>
      </c>
      <c r="AC71" s="16"/>
      <c r="AD71" s="1026"/>
    </row>
    <row r="72" spans="1:30" s="1019" customFormat="1" outlineLevel="1">
      <c r="A72" s="789" t="str">
        <f>目录及填表说明!$D$3</f>
        <v>请填XX地区</v>
      </c>
      <c r="B72" s="789" t="str">
        <f>目录及填表说明!$D$4</f>
        <v>请填XX项目</v>
      </c>
      <c r="C72" s="1020" t="str">
        <f>C42</f>
        <v>类别1</v>
      </c>
      <c r="D72" s="1198"/>
      <c r="E72" s="7">
        <f>表1.3.1.1单方成本调整表!O10</f>
        <v>0</v>
      </c>
      <c r="F72" s="7">
        <f t="shared" ref="F72:G75" si="78">$E72</f>
        <v>0</v>
      </c>
      <c r="G72" s="49">
        <f>$E72</f>
        <v>0</v>
      </c>
      <c r="H72" s="7">
        <f>$G72</f>
        <v>0</v>
      </c>
      <c r="I72" s="7">
        <f t="shared" ref="I72:N72" si="79">$G72</f>
        <v>0</v>
      </c>
      <c r="J72" s="7">
        <f t="shared" si="79"/>
        <v>0</v>
      </c>
      <c r="K72" s="7">
        <f t="shared" si="79"/>
        <v>0</v>
      </c>
      <c r="L72" s="7">
        <f t="shared" si="79"/>
        <v>0</v>
      </c>
      <c r="M72" s="7">
        <f t="shared" si="79"/>
        <v>0</v>
      </c>
      <c r="N72" s="16">
        <f t="shared" si="79"/>
        <v>0</v>
      </c>
      <c r="O72" s="1026"/>
      <c r="P72" s="49">
        <f>$E72</f>
        <v>0</v>
      </c>
      <c r="Q72" s="7">
        <f>$P72</f>
        <v>0</v>
      </c>
      <c r="R72" s="7">
        <f t="shared" ref="R72:W72" si="80">$P72</f>
        <v>0</v>
      </c>
      <c r="S72" s="7">
        <f t="shared" si="80"/>
        <v>0</v>
      </c>
      <c r="T72" s="7">
        <f t="shared" si="80"/>
        <v>0</v>
      </c>
      <c r="U72" s="7">
        <f t="shared" si="80"/>
        <v>0</v>
      </c>
      <c r="V72" s="7">
        <f t="shared" si="80"/>
        <v>0</v>
      </c>
      <c r="W72" s="16">
        <f t="shared" si="80"/>
        <v>0</v>
      </c>
      <c r="X72" s="1026"/>
      <c r="Y72" s="49"/>
      <c r="Z72" s="16"/>
      <c r="AA72" s="1026"/>
      <c r="AB72" s="49">
        <f>表1.3.1.1单方成本调整表!O10</f>
        <v>0</v>
      </c>
      <c r="AC72" s="16"/>
      <c r="AD72" s="1026"/>
    </row>
    <row r="73" spans="1:30" s="1019" customFormat="1" outlineLevel="1">
      <c r="A73" s="789" t="str">
        <f>目录及填表说明!$D$3</f>
        <v>请填XX地区</v>
      </c>
      <c r="B73" s="789" t="str">
        <f>目录及填表说明!$D$4</f>
        <v>请填XX项目</v>
      </c>
      <c r="C73" s="1020" t="str">
        <f>C43</f>
        <v>类别2</v>
      </c>
      <c r="D73" s="1198"/>
      <c r="E73" s="7">
        <f>表1.3.1.1单方成本调整表!O11</f>
        <v>0</v>
      </c>
      <c r="F73" s="7">
        <f t="shared" si="78"/>
        <v>0</v>
      </c>
      <c r="G73" s="49">
        <f t="shared" si="78"/>
        <v>0</v>
      </c>
      <c r="H73" s="7">
        <f t="shared" ref="H73:N75" si="81">$G73</f>
        <v>0</v>
      </c>
      <c r="I73" s="7">
        <f t="shared" si="81"/>
        <v>0</v>
      </c>
      <c r="J73" s="7">
        <f t="shared" si="81"/>
        <v>0</v>
      </c>
      <c r="K73" s="7">
        <f t="shared" si="81"/>
        <v>0</v>
      </c>
      <c r="L73" s="7">
        <f t="shared" si="81"/>
        <v>0</v>
      </c>
      <c r="M73" s="7">
        <f t="shared" si="81"/>
        <v>0</v>
      </c>
      <c r="N73" s="16">
        <f t="shared" si="81"/>
        <v>0</v>
      </c>
      <c r="O73" s="1026"/>
      <c r="P73" s="49">
        <f t="shared" ref="P73:P75" si="82">$E73</f>
        <v>0</v>
      </c>
      <c r="Q73" s="7">
        <f t="shared" ref="Q73:W75" si="83">$P73</f>
        <v>0</v>
      </c>
      <c r="R73" s="7">
        <f t="shared" si="83"/>
        <v>0</v>
      </c>
      <c r="S73" s="7">
        <f t="shared" si="83"/>
        <v>0</v>
      </c>
      <c r="T73" s="7">
        <f t="shared" si="83"/>
        <v>0</v>
      </c>
      <c r="U73" s="7">
        <f t="shared" si="83"/>
        <v>0</v>
      </c>
      <c r="V73" s="7">
        <f t="shared" si="83"/>
        <v>0</v>
      </c>
      <c r="W73" s="16">
        <f t="shared" si="83"/>
        <v>0</v>
      </c>
      <c r="X73" s="1026"/>
      <c r="Y73" s="49"/>
      <c r="Z73" s="16"/>
      <c r="AA73" s="1026"/>
      <c r="AB73" s="49">
        <f>表1.3.1.1单方成本调整表!O11</f>
        <v>0</v>
      </c>
      <c r="AC73" s="16"/>
      <c r="AD73" s="1026"/>
    </row>
    <row r="74" spans="1:30" s="1019" customFormat="1" outlineLevel="1">
      <c r="A74" s="789" t="str">
        <f>目录及填表说明!$D$3</f>
        <v>请填XX地区</v>
      </c>
      <c r="B74" s="789" t="str">
        <f>目录及填表说明!$D$4</f>
        <v>请填XX项目</v>
      </c>
      <c r="C74" s="1021" t="str">
        <f>C44</f>
        <v>类别3</v>
      </c>
      <c r="D74" s="1198"/>
      <c r="E74" s="7">
        <f>表1.3.1.1单方成本调整表!O12</f>
        <v>0</v>
      </c>
      <c r="F74" s="7">
        <f t="shared" si="78"/>
        <v>0</v>
      </c>
      <c r="G74" s="49">
        <f t="shared" si="78"/>
        <v>0</v>
      </c>
      <c r="H74" s="7">
        <f t="shared" si="81"/>
        <v>0</v>
      </c>
      <c r="I74" s="7">
        <f t="shared" si="81"/>
        <v>0</v>
      </c>
      <c r="J74" s="7">
        <f t="shared" si="81"/>
        <v>0</v>
      </c>
      <c r="K74" s="7">
        <f t="shared" si="81"/>
        <v>0</v>
      </c>
      <c r="L74" s="7">
        <f t="shared" si="81"/>
        <v>0</v>
      </c>
      <c r="M74" s="7">
        <f t="shared" si="81"/>
        <v>0</v>
      </c>
      <c r="N74" s="16">
        <f t="shared" si="81"/>
        <v>0</v>
      </c>
      <c r="O74" s="1026"/>
      <c r="P74" s="49">
        <f t="shared" si="82"/>
        <v>0</v>
      </c>
      <c r="Q74" s="7">
        <f t="shared" si="83"/>
        <v>0</v>
      </c>
      <c r="R74" s="7">
        <f t="shared" si="83"/>
        <v>0</v>
      </c>
      <c r="S74" s="7">
        <f t="shared" si="83"/>
        <v>0</v>
      </c>
      <c r="T74" s="7">
        <f t="shared" si="83"/>
        <v>0</v>
      </c>
      <c r="U74" s="7">
        <f t="shared" si="83"/>
        <v>0</v>
      </c>
      <c r="V74" s="7">
        <f t="shared" si="83"/>
        <v>0</v>
      </c>
      <c r="W74" s="16">
        <f t="shared" si="83"/>
        <v>0</v>
      </c>
      <c r="X74" s="1026"/>
      <c r="Y74" s="49"/>
      <c r="Z74" s="16"/>
      <c r="AA74" s="1026"/>
      <c r="AB74" s="49">
        <f>表1.3.1.1单方成本调整表!O12</f>
        <v>0</v>
      </c>
      <c r="AC74" s="16"/>
      <c r="AD74" s="1026"/>
    </row>
    <row r="75" spans="1:30" s="1019" customFormat="1" outlineLevel="1">
      <c r="A75" s="789" t="str">
        <f>目录及填表说明!$D$3</f>
        <v>请填XX地区</v>
      </c>
      <c r="B75" s="789" t="str">
        <f>目录及填表说明!$D$4</f>
        <v>请填XX项目</v>
      </c>
      <c r="C75" s="1020" t="str">
        <f>C45</f>
        <v>类别4</v>
      </c>
      <c r="D75" s="1198"/>
      <c r="E75" s="7">
        <f>表1.3.1.1单方成本调整表!O13</f>
        <v>0</v>
      </c>
      <c r="F75" s="7">
        <f t="shared" si="78"/>
        <v>0</v>
      </c>
      <c r="G75" s="49">
        <f t="shared" si="78"/>
        <v>0</v>
      </c>
      <c r="H75" s="7">
        <f t="shared" si="81"/>
        <v>0</v>
      </c>
      <c r="I75" s="7">
        <f t="shared" si="81"/>
        <v>0</v>
      </c>
      <c r="J75" s="7">
        <f t="shared" si="81"/>
        <v>0</v>
      </c>
      <c r="K75" s="7">
        <f t="shared" si="81"/>
        <v>0</v>
      </c>
      <c r="L75" s="7">
        <f t="shared" si="81"/>
        <v>0</v>
      </c>
      <c r="M75" s="7">
        <f t="shared" si="81"/>
        <v>0</v>
      </c>
      <c r="N75" s="16">
        <f t="shared" si="81"/>
        <v>0</v>
      </c>
      <c r="O75" s="1026"/>
      <c r="P75" s="49">
        <f t="shared" si="82"/>
        <v>0</v>
      </c>
      <c r="Q75" s="7">
        <f t="shared" si="83"/>
        <v>0</v>
      </c>
      <c r="R75" s="7">
        <f t="shared" si="83"/>
        <v>0</v>
      </c>
      <c r="S75" s="7">
        <f t="shared" si="83"/>
        <v>0</v>
      </c>
      <c r="T75" s="7">
        <f t="shared" si="83"/>
        <v>0</v>
      </c>
      <c r="U75" s="7">
        <f t="shared" si="83"/>
        <v>0</v>
      </c>
      <c r="V75" s="7">
        <f t="shared" si="83"/>
        <v>0</v>
      </c>
      <c r="W75" s="16">
        <f t="shared" si="83"/>
        <v>0</v>
      </c>
      <c r="X75" s="1026"/>
      <c r="Y75" s="49"/>
      <c r="Z75" s="16"/>
      <c r="AA75" s="1026"/>
      <c r="AB75" s="49">
        <f>表1.3.1.1单方成本调整表!O13</f>
        <v>0</v>
      </c>
      <c r="AC75" s="16"/>
      <c r="AD75" s="1026"/>
    </row>
    <row r="76" spans="1:30" s="1019" customFormat="1">
      <c r="A76" s="789" t="str">
        <f>目录及填表说明!$D$3</f>
        <v>请填XX地区</v>
      </c>
      <c r="B76" s="789" t="str">
        <f>目录及填表说明!$D$4</f>
        <v>请填XX项目</v>
      </c>
      <c r="C76" s="1016" t="s">
        <v>30</v>
      </c>
      <c r="D76" s="1198"/>
      <c r="E76" s="6"/>
      <c r="F76" s="6"/>
      <c r="G76" s="49">
        <f t="shared" ref="G76:N76" si="84">IFERROR(G136/G46*10000,0)</f>
        <v>0</v>
      </c>
      <c r="H76" s="6">
        <f t="shared" si="84"/>
        <v>0</v>
      </c>
      <c r="I76" s="6">
        <f t="shared" si="84"/>
        <v>0</v>
      </c>
      <c r="J76" s="6">
        <f t="shared" si="84"/>
        <v>0</v>
      </c>
      <c r="K76" s="6">
        <f t="shared" si="84"/>
        <v>0</v>
      </c>
      <c r="L76" s="6">
        <f t="shared" si="84"/>
        <v>0</v>
      </c>
      <c r="M76" s="6">
        <f t="shared" si="84"/>
        <v>0</v>
      </c>
      <c r="N76" s="16">
        <f t="shared" si="84"/>
        <v>0</v>
      </c>
      <c r="O76" s="1026"/>
      <c r="P76" s="49">
        <f>IFERROR(P136/P46*10000,0)</f>
        <v>0</v>
      </c>
      <c r="Q76" s="6">
        <f t="shared" ref="Q76:W76" si="85">IFERROR(Q136/Q46*10000,0)</f>
        <v>0</v>
      </c>
      <c r="R76" s="6">
        <f t="shared" si="85"/>
        <v>0</v>
      </c>
      <c r="S76" s="6">
        <f t="shared" si="85"/>
        <v>0</v>
      </c>
      <c r="T76" s="6">
        <f t="shared" si="85"/>
        <v>0</v>
      </c>
      <c r="U76" s="6">
        <f t="shared" si="85"/>
        <v>0</v>
      </c>
      <c r="V76" s="6">
        <f t="shared" si="85"/>
        <v>0</v>
      </c>
      <c r="W76" s="16">
        <f t="shared" si="85"/>
        <v>0</v>
      </c>
      <c r="X76" s="1026"/>
      <c r="Y76" s="49"/>
      <c r="Z76" s="16"/>
      <c r="AA76" s="1026"/>
      <c r="AB76" s="49">
        <f>表1.3.1.1单方成本调整表!O14</f>
        <v>0</v>
      </c>
      <c r="AC76" s="16"/>
      <c r="AD76" s="1026"/>
    </row>
    <row r="77" spans="1:30" s="1019" customFormat="1" outlineLevel="1">
      <c r="A77" s="789" t="str">
        <f>目录及填表说明!$D$3</f>
        <v>请填XX地区</v>
      </c>
      <c r="B77" s="789" t="str">
        <f>目录及填表说明!$D$4</f>
        <v>请填XX项目</v>
      </c>
      <c r="C77" s="1020" t="str">
        <f>C47</f>
        <v>类别1</v>
      </c>
      <c r="D77" s="1198"/>
      <c r="E77" s="7">
        <f>表1.3.1.1单方成本调整表!O15</f>
        <v>0</v>
      </c>
      <c r="F77" s="7">
        <f t="shared" ref="F77:G92" si="86">$E77</f>
        <v>0</v>
      </c>
      <c r="G77" s="49">
        <f t="shared" si="86"/>
        <v>0</v>
      </c>
      <c r="H77" s="7">
        <f>$G77</f>
        <v>0</v>
      </c>
      <c r="I77" s="7">
        <f t="shared" ref="I77:N77" si="87">$G77</f>
        <v>0</v>
      </c>
      <c r="J77" s="7">
        <f t="shared" si="87"/>
        <v>0</v>
      </c>
      <c r="K77" s="7">
        <f t="shared" si="87"/>
        <v>0</v>
      </c>
      <c r="L77" s="7">
        <f t="shared" si="87"/>
        <v>0</v>
      </c>
      <c r="M77" s="7">
        <f t="shared" si="87"/>
        <v>0</v>
      </c>
      <c r="N77" s="16">
        <f t="shared" si="87"/>
        <v>0</v>
      </c>
      <c r="O77" s="1026"/>
      <c r="P77" s="49">
        <f>$E77</f>
        <v>0</v>
      </c>
      <c r="Q77" s="7">
        <f>$P77</f>
        <v>0</v>
      </c>
      <c r="R77" s="7">
        <f t="shared" ref="R77:W77" si="88">$P77</f>
        <v>0</v>
      </c>
      <c r="S77" s="7">
        <f t="shared" si="88"/>
        <v>0</v>
      </c>
      <c r="T77" s="7">
        <f t="shared" si="88"/>
        <v>0</v>
      </c>
      <c r="U77" s="7">
        <f t="shared" si="88"/>
        <v>0</v>
      </c>
      <c r="V77" s="7">
        <f t="shared" si="88"/>
        <v>0</v>
      </c>
      <c r="W77" s="16">
        <f t="shared" si="88"/>
        <v>0</v>
      </c>
      <c r="X77" s="1026"/>
      <c r="Y77" s="49"/>
      <c r="Z77" s="16"/>
      <c r="AA77" s="1026"/>
      <c r="AB77" s="49">
        <f>表1.3.1.1单方成本调整表!O15</f>
        <v>0</v>
      </c>
      <c r="AC77" s="16"/>
      <c r="AD77" s="1026"/>
    </row>
    <row r="78" spans="1:30" s="1019" customFormat="1" outlineLevel="1">
      <c r="A78" s="789" t="str">
        <f>目录及填表说明!$D$3</f>
        <v>请填XX地区</v>
      </c>
      <c r="B78" s="789" t="str">
        <f>目录及填表说明!$D$4</f>
        <v>请填XX项目</v>
      </c>
      <c r="C78" s="1020" t="str">
        <f>C48</f>
        <v>类别2</v>
      </c>
      <c r="D78" s="1198"/>
      <c r="E78" s="7">
        <f>表1.3.1.1单方成本调整表!O16</f>
        <v>0</v>
      </c>
      <c r="F78" s="7">
        <f t="shared" si="86"/>
        <v>0</v>
      </c>
      <c r="G78" s="49">
        <f t="shared" si="86"/>
        <v>0</v>
      </c>
      <c r="H78" s="7">
        <f t="shared" ref="H78:N80" si="89">$G78</f>
        <v>0</v>
      </c>
      <c r="I78" s="7">
        <f t="shared" si="89"/>
        <v>0</v>
      </c>
      <c r="J78" s="7">
        <f t="shared" si="89"/>
        <v>0</v>
      </c>
      <c r="K78" s="7">
        <f t="shared" si="89"/>
        <v>0</v>
      </c>
      <c r="L78" s="7">
        <f t="shared" si="89"/>
        <v>0</v>
      </c>
      <c r="M78" s="7">
        <f t="shared" si="89"/>
        <v>0</v>
      </c>
      <c r="N78" s="16">
        <f t="shared" si="89"/>
        <v>0</v>
      </c>
      <c r="O78" s="1026"/>
      <c r="P78" s="49">
        <f t="shared" ref="P78:P80" si="90">$E78</f>
        <v>0</v>
      </c>
      <c r="Q78" s="7">
        <f t="shared" ref="Q78:W80" si="91">$P78</f>
        <v>0</v>
      </c>
      <c r="R78" s="7">
        <f t="shared" si="91"/>
        <v>0</v>
      </c>
      <c r="S78" s="7">
        <f t="shared" si="91"/>
        <v>0</v>
      </c>
      <c r="T78" s="7">
        <f t="shared" si="91"/>
        <v>0</v>
      </c>
      <c r="U78" s="7">
        <f t="shared" si="91"/>
        <v>0</v>
      </c>
      <c r="V78" s="7">
        <f t="shared" si="91"/>
        <v>0</v>
      </c>
      <c r="W78" s="16">
        <f t="shared" si="91"/>
        <v>0</v>
      </c>
      <c r="X78" s="1026"/>
      <c r="Y78" s="49"/>
      <c r="Z78" s="16"/>
      <c r="AA78" s="1026"/>
      <c r="AB78" s="49">
        <f>表1.3.1.1单方成本调整表!O16</f>
        <v>0</v>
      </c>
      <c r="AC78" s="16"/>
      <c r="AD78" s="1026"/>
    </row>
    <row r="79" spans="1:30" s="1019" customFormat="1" outlineLevel="1">
      <c r="A79" s="789" t="str">
        <f>目录及填表说明!$D$3</f>
        <v>请填XX地区</v>
      </c>
      <c r="B79" s="789" t="str">
        <f>目录及填表说明!$D$4</f>
        <v>请填XX项目</v>
      </c>
      <c r="C79" s="1021" t="str">
        <f>C49</f>
        <v>类别3</v>
      </c>
      <c r="D79" s="1198"/>
      <c r="E79" s="7">
        <f>表1.3.1.1单方成本调整表!O17</f>
        <v>0</v>
      </c>
      <c r="F79" s="7">
        <f t="shared" si="86"/>
        <v>0</v>
      </c>
      <c r="G79" s="49">
        <f t="shared" si="86"/>
        <v>0</v>
      </c>
      <c r="H79" s="7">
        <f t="shared" si="89"/>
        <v>0</v>
      </c>
      <c r="I79" s="7">
        <f t="shared" si="89"/>
        <v>0</v>
      </c>
      <c r="J79" s="7">
        <f t="shared" si="89"/>
        <v>0</v>
      </c>
      <c r="K79" s="7">
        <f t="shared" si="89"/>
        <v>0</v>
      </c>
      <c r="L79" s="7">
        <f t="shared" si="89"/>
        <v>0</v>
      </c>
      <c r="M79" s="7">
        <f t="shared" si="89"/>
        <v>0</v>
      </c>
      <c r="N79" s="16">
        <f t="shared" si="89"/>
        <v>0</v>
      </c>
      <c r="O79" s="1026"/>
      <c r="P79" s="49">
        <f t="shared" si="90"/>
        <v>0</v>
      </c>
      <c r="Q79" s="7">
        <f t="shared" si="91"/>
        <v>0</v>
      </c>
      <c r="R79" s="7">
        <f t="shared" si="91"/>
        <v>0</v>
      </c>
      <c r="S79" s="7">
        <f t="shared" si="91"/>
        <v>0</v>
      </c>
      <c r="T79" s="7">
        <f t="shared" si="91"/>
        <v>0</v>
      </c>
      <c r="U79" s="7">
        <f t="shared" si="91"/>
        <v>0</v>
      </c>
      <c r="V79" s="7">
        <f t="shared" si="91"/>
        <v>0</v>
      </c>
      <c r="W79" s="16">
        <f t="shared" si="91"/>
        <v>0</v>
      </c>
      <c r="X79" s="1026"/>
      <c r="Y79" s="49"/>
      <c r="Z79" s="16"/>
      <c r="AA79" s="1026"/>
      <c r="AB79" s="49">
        <f>表1.3.1.1单方成本调整表!O17</f>
        <v>0</v>
      </c>
      <c r="AC79" s="16"/>
      <c r="AD79" s="1026"/>
    </row>
    <row r="80" spans="1:30" s="1019" customFormat="1" outlineLevel="1">
      <c r="A80" s="789" t="str">
        <f>目录及填表说明!$D$3</f>
        <v>请填XX地区</v>
      </c>
      <c r="B80" s="789" t="str">
        <f>目录及填表说明!$D$4</f>
        <v>请填XX项目</v>
      </c>
      <c r="C80" s="1020" t="str">
        <f>C50</f>
        <v>类别4</v>
      </c>
      <c r="D80" s="1198"/>
      <c r="E80" s="7">
        <f>表1.3.1.1单方成本调整表!O18</f>
        <v>0</v>
      </c>
      <c r="F80" s="7">
        <f t="shared" si="86"/>
        <v>0</v>
      </c>
      <c r="G80" s="49">
        <f t="shared" si="86"/>
        <v>0</v>
      </c>
      <c r="H80" s="7">
        <f t="shared" si="89"/>
        <v>0</v>
      </c>
      <c r="I80" s="7">
        <f t="shared" si="89"/>
        <v>0</v>
      </c>
      <c r="J80" s="7">
        <f t="shared" si="89"/>
        <v>0</v>
      </c>
      <c r="K80" s="7">
        <f t="shared" si="89"/>
        <v>0</v>
      </c>
      <c r="L80" s="7">
        <f t="shared" si="89"/>
        <v>0</v>
      </c>
      <c r="M80" s="7">
        <f t="shared" si="89"/>
        <v>0</v>
      </c>
      <c r="N80" s="16">
        <f t="shared" si="89"/>
        <v>0</v>
      </c>
      <c r="O80" s="1026"/>
      <c r="P80" s="49">
        <f t="shared" si="90"/>
        <v>0</v>
      </c>
      <c r="Q80" s="7">
        <f t="shared" si="91"/>
        <v>0</v>
      </c>
      <c r="R80" s="7">
        <f t="shared" si="91"/>
        <v>0</v>
      </c>
      <c r="S80" s="7">
        <f t="shared" si="91"/>
        <v>0</v>
      </c>
      <c r="T80" s="7">
        <f t="shared" si="91"/>
        <v>0</v>
      </c>
      <c r="U80" s="7">
        <f t="shared" si="91"/>
        <v>0</v>
      </c>
      <c r="V80" s="7">
        <f t="shared" si="91"/>
        <v>0</v>
      </c>
      <c r="W80" s="16">
        <f t="shared" si="91"/>
        <v>0</v>
      </c>
      <c r="X80" s="1026"/>
      <c r="Y80" s="49"/>
      <c r="Z80" s="16"/>
      <c r="AA80" s="1026"/>
      <c r="AB80" s="49">
        <f>表1.3.1.1单方成本调整表!O18</f>
        <v>0</v>
      </c>
      <c r="AC80" s="16"/>
      <c r="AD80" s="1026"/>
    </row>
    <row r="81" spans="1:30" s="1019" customFormat="1">
      <c r="A81" s="789" t="str">
        <f>目录及填表说明!$D$3</f>
        <v>请填XX地区</v>
      </c>
      <c r="B81" s="789" t="str">
        <f>目录及填表说明!$D$4</f>
        <v>请填XX项目</v>
      </c>
      <c r="C81" s="1016" t="s">
        <v>31</v>
      </c>
      <c r="D81" s="1198"/>
      <c r="E81" s="6"/>
      <c r="F81" s="6"/>
      <c r="G81" s="49">
        <f t="shared" ref="G81:N81" si="92">IFERROR(G141/G51*10000,0)</f>
        <v>0</v>
      </c>
      <c r="H81" s="6">
        <f t="shared" si="92"/>
        <v>0</v>
      </c>
      <c r="I81" s="6">
        <f t="shared" si="92"/>
        <v>0</v>
      </c>
      <c r="J81" s="6">
        <f t="shared" si="92"/>
        <v>0</v>
      </c>
      <c r="K81" s="6">
        <f t="shared" si="92"/>
        <v>0</v>
      </c>
      <c r="L81" s="6">
        <f t="shared" si="92"/>
        <v>0</v>
      </c>
      <c r="M81" s="6">
        <f t="shared" si="92"/>
        <v>0</v>
      </c>
      <c r="N81" s="16">
        <f t="shared" si="92"/>
        <v>0</v>
      </c>
      <c r="O81" s="1026"/>
      <c r="P81" s="49">
        <f>IFERROR(P141/P51*10000,0)</f>
        <v>0</v>
      </c>
      <c r="Q81" s="6">
        <f t="shared" ref="Q81:W81" si="93">IFERROR(Q141/Q51*10000,0)</f>
        <v>0</v>
      </c>
      <c r="R81" s="6">
        <f t="shared" si="93"/>
        <v>0</v>
      </c>
      <c r="S81" s="6">
        <f t="shared" si="93"/>
        <v>0</v>
      </c>
      <c r="T81" s="6">
        <f t="shared" si="93"/>
        <v>0</v>
      </c>
      <c r="U81" s="6">
        <f t="shared" si="93"/>
        <v>0</v>
      </c>
      <c r="V81" s="6">
        <f t="shared" si="93"/>
        <v>0</v>
      </c>
      <c r="W81" s="16">
        <f t="shared" si="93"/>
        <v>0</v>
      </c>
      <c r="X81" s="1026"/>
      <c r="Y81" s="49"/>
      <c r="Z81" s="16"/>
      <c r="AA81" s="1026"/>
      <c r="AB81" s="49">
        <f>表1.3.1.1单方成本调整表!O19</f>
        <v>0</v>
      </c>
      <c r="AC81" s="16"/>
      <c r="AD81" s="1026"/>
    </row>
    <row r="82" spans="1:30" s="1019" customFormat="1" outlineLevel="1">
      <c r="A82" s="789" t="str">
        <f>目录及填表说明!$D$3</f>
        <v>请填XX地区</v>
      </c>
      <c r="B82" s="789" t="str">
        <f>目录及填表说明!$D$4</f>
        <v>请填XX项目</v>
      </c>
      <c r="C82" s="1020" t="str">
        <f>C52</f>
        <v>类别1</v>
      </c>
      <c r="D82" s="1198"/>
      <c r="E82" s="7">
        <f>表1.3.1.1单方成本调整表!O20</f>
        <v>0</v>
      </c>
      <c r="F82" s="7">
        <f t="shared" ref="F82:F85" si="94">$E82</f>
        <v>0</v>
      </c>
      <c r="G82" s="49">
        <f t="shared" si="86"/>
        <v>0</v>
      </c>
      <c r="H82" s="7">
        <f>$G82</f>
        <v>0</v>
      </c>
      <c r="I82" s="7">
        <f t="shared" ref="I82:N82" si="95">$G82</f>
        <v>0</v>
      </c>
      <c r="J82" s="7">
        <f t="shared" si="95"/>
        <v>0</v>
      </c>
      <c r="K82" s="7">
        <f t="shared" si="95"/>
        <v>0</v>
      </c>
      <c r="L82" s="7">
        <f t="shared" si="95"/>
        <v>0</v>
      </c>
      <c r="M82" s="7">
        <f t="shared" si="95"/>
        <v>0</v>
      </c>
      <c r="N82" s="16">
        <f t="shared" si="95"/>
        <v>0</v>
      </c>
      <c r="O82" s="1026"/>
      <c r="P82" s="49">
        <f>$E82</f>
        <v>0</v>
      </c>
      <c r="Q82" s="7">
        <f>$P82</f>
        <v>0</v>
      </c>
      <c r="R82" s="7">
        <f t="shared" ref="R82:W82" si="96">$P82</f>
        <v>0</v>
      </c>
      <c r="S82" s="7">
        <f t="shared" si="96"/>
        <v>0</v>
      </c>
      <c r="T82" s="7">
        <f t="shared" si="96"/>
        <v>0</v>
      </c>
      <c r="U82" s="7">
        <f t="shared" si="96"/>
        <v>0</v>
      </c>
      <c r="V82" s="7">
        <f t="shared" si="96"/>
        <v>0</v>
      </c>
      <c r="W82" s="16">
        <f t="shared" si="96"/>
        <v>0</v>
      </c>
      <c r="X82" s="1026"/>
      <c r="Y82" s="49"/>
      <c r="Z82" s="16"/>
      <c r="AA82" s="1026"/>
      <c r="AB82" s="49">
        <f>表1.3.1.1单方成本调整表!O20</f>
        <v>0</v>
      </c>
      <c r="AC82" s="16"/>
      <c r="AD82" s="1026"/>
    </row>
    <row r="83" spans="1:30" s="1019" customFormat="1" outlineLevel="1">
      <c r="A83" s="789" t="str">
        <f>目录及填表说明!$D$3</f>
        <v>请填XX地区</v>
      </c>
      <c r="B83" s="789" t="str">
        <f>目录及填表说明!$D$4</f>
        <v>请填XX项目</v>
      </c>
      <c r="C83" s="1020" t="str">
        <f>C53</f>
        <v>类别2</v>
      </c>
      <c r="D83" s="1198"/>
      <c r="E83" s="7">
        <f>表1.3.1.1单方成本调整表!O21</f>
        <v>0</v>
      </c>
      <c r="F83" s="7">
        <f t="shared" si="94"/>
        <v>0</v>
      </c>
      <c r="G83" s="49">
        <f t="shared" si="86"/>
        <v>0</v>
      </c>
      <c r="H83" s="7">
        <f t="shared" ref="H83:N85" si="97">$G83</f>
        <v>0</v>
      </c>
      <c r="I83" s="7">
        <f t="shared" si="97"/>
        <v>0</v>
      </c>
      <c r="J83" s="7">
        <f t="shared" si="97"/>
        <v>0</v>
      </c>
      <c r="K83" s="7">
        <f t="shared" si="97"/>
        <v>0</v>
      </c>
      <c r="L83" s="7">
        <f t="shared" si="97"/>
        <v>0</v>
      </c>
      <c r="M83" s="7">
        <f t="shared" si="97"/>
        <v>0</v>
      </c>
      <c r="N83" s="16">
        <f t="shared" si="97"/>
        <v>0</v>
      </c>
      <c r="O83" s="1026"/>
      <c r="P83" s="49">
        <f t="shared" ref="P83:P85" si="98">$E83</f>
        <v>0</v>
      </c>
      <c r="Q83" s="7">
        <f t="shared" ref="Q83:W85" si="99">$P83</f>
        <v>0</v>
      </c>
      <c r="R83" s="7">
        <f t="shared" si="99"/>
        <v>0</v>
      </c>
      <c r="S83" s="7">
        <f t="shared" si="99"/>
        <v>0</v>
      </c>
      <c r="T83" s="7">
        <f t="shared" si="99"/>
        <v>0</v>
      </c>
      <c r="U83" s="7">
        <f t="shared" si="99"/>
        <v>0</v>
      </c>
      <c r="V83" s="7">
        <f t="shared" si="99"/>
        <v>0</v>
      </c>
      <c r="W83" s="16">
        <f t="shared" si="99"/>
        <v>0</v>
      </c>
      <c r="X83" s="1026"/>
      <c r="Y83" s="49"/>
      <c r="Z83" s="16"/>
      <c r="AA83" s="1026"/>
      <c r="AB83" s="49">
        <f>表1.3.1.1单方成本调整表!O21</f>
        <v>0</v>
      </c>
      <c r="AC83" s="16"/>
      <c r="AD83" s="1026"/>
    </row>
    <row r="84" spans="1:30" s="1019" customFormat="1" outlineLevel="1">
      <c r="A84" s="789" t="str">
        <f>目录及填表说明!$D$3</f>
        <v>请填XX地区</v>
      </c>
      <c r="B84" s="789" t="str">
        <f>目录及填表说明!$D$4</f>
        <v>请填XX项目</v>
      </c>
      <c r="C84" s="1021" t="str">
        <f>C54</f>
        <v>类别3</v>
      </c>
      <c r="D84" s="1198"/>
      <c r="E84" s="7">
        <f>表1.3.1.1单方成本调整表!O22</f>
        <v>0</v>
      </c>
      <c r="F84" s="7">
        <f t="shared" si="94"/>
        <v>0</v>
      </c>
      <c r="G84" s="49">
        <f t="shared" si="86"/>
        <v>0</v>
      </c>
      <c r="H84" s="7">
        <f t="shared" si="97"/>
        <v>0</v>
      </c>
      <c r="I84" s="7">
        <f t="shared" si="97"/>
        <v>0</v>
      </c>
      <c r="J84" s="7">
        <f t="shared" si="97"/>
        <v>0</v>
      </c>
      <c r="K84" s="7">
        <f t="shared" si="97"/>
        <v>0</v>
      </c>
      <c r="L84" s="7">
        <f t="shared" si="97"/>
        <v>0</v>
      </c>
      <c r="M84" s="7">
        <f t="shared" si="97"/>
        <v>0</v>
      </c>
      <c r="N84" s="16">
        <f t="shared" si="97"/>
        <v>0</v>
      </c>
      <c r="O84" s="1026"/>
      <c r="P84" s="49">
        <f t="shared" si="98"/>
        <v>0</v>
      </c>
      <c r="Q84" s="7">
        <f t="shared" si="99"/>
        <v>0</v>
      </c>
      <c r="R84" s="7">
        <f t="shared" si="99"/>
        <v>0</v>
      </c>
      <c r="S84" s="7">
        <f t="shared" si="99"/>
        <v>0</v>
      </c>
      <c r="T84" s="7">
        <f t="shared" si="99"/>
        <v>0</v>
      </c>
      <c r="U84" s="7">
        <f t="shared" si="99"/>
        <v>0</v>
      </c>
      <c r="V84" s="7">
        <f t="shared" si="99"/>
        <v>0</v>
      </c>
      <c r="W84" s="16">
        <f t="shared" si="99"/>
        <v>0</v>
      </c>
      <c r="X84" s="1026"/>
      <c r="Y84" s="49"/>
      <c r="Z84" s="16"/>
      <c r="AA84" s="1026"/>
      <c r="AB84" s="49">
        <f>表1.3.1.1单方成本调整表!O22</f>
        <v>0</v>
      </c>
      <c r="AC84" s="16"/>
      <c r="AD84" s="1026"/>
    </row>
    <row r="85" spans="1:30" s="1019" customFormat="1" outlineLevel="1">
      <c r="A85" s="789" t="str">
        <f>目录及填表说明!$D$3</f>
        <v>请填XX地区</v>
      </c>
      <c r="B85" s="789" t="str">
        <f>目录及填表说明!$D$4</f>
        <v>请填XX项目</v>
      </c>
      <c r="C85" s="1020" t="str">
        <f>C55</f>
        <v>类别4</v>
      </c>
      <c r="D85" s="1198"/>
      <c r="E85" s="7">
        <f>表1.3.1.1单方成本调整表!O23</f>
        <v>0</v>
      </c>
      <c r="F85" s="7">
        <f t="shared" si="94"/>
        <v>0</v>
      </c>
      <c r="G85" s="49">
        <f t="shared" si="86"/>
        <v>0</v>
      </c>
      <c r="H85" s="7">
        <f t="shared" si="97"/>
        <v>0</v>
      </c>
      <c r="I85" s="7">
        <f t="shared" si="97"/>
        <v>0</v>
      </c>
      <c r="J85" s="7">
        <f t="shared" si="97"/>
        <v>0</v>
      </c>
      <c r="K85" s="7">
        <f t="shared" si="97"/>
        <v>0</v>
      </c>
      <c r="L85" s="7">
        <f t="shared" si="97"/>
        <v>0</v>
      </c>
      <c r="M85" s="7">
        <f t="shared" si="97"/>
        <v>0</v>
      </c>
      <c r="N85" s="16">
        <f t="shared" si="97"/>
        <v>0</v>
      </c>
      <c r="O85" s="1026"/>
      <c r="P85" s="49">
        <f t="shared" si="98"/>
        <v>0</v>
      </c>
      <c r="Q85" s="7">
        <f t="shared" si="99"/>
        <v>0</v>
      </c>
      <c r="R85" s="7">
        <f t="shared" si="99"/>
        <v>0</v>
      </c>
      <c r="S85" s="7">
        <f t="shared" si="99"/>
        <v>0</v>
      </c>
      <c r="T85" s="7">
        <f t="shared" si="99"/>
        <v>0</v>
      </c>
      <c r="U85" s="7">
        <f t="shared" si="99"/>
        <v>0</v>
      </c>
      <c r="V85" s="7">
        <f t="shared" si="99"/>
        <v>0</v>
      </c>
      <c r="W85" s="16">
        <f t="shared" si="99"/>
        <v>0</v>
      </c>
      <c r="X85" s="1026"/>
      <c r="Y85" s="49"/>
      <c r="Z85" s="16"/>
      <c r="AA85" s="1026"/>
      <c r="AB85" s="49">
        <f>表1.3.1.1单方成本调整表!O23</f>
        <v>0</v>
      </c>
      <c r="AC85" s="16"/>
      <c r="AD85" s="1026"/>
    </row>
    <row r="86" spans="1:30" s="1019" customFormat="1">
      <c r="A86" s="789" t="str">
        <f>目录及填表说明!$D$3</f>
        <v>请填XX地区</v>
      </c>
      <c r="B86" s="789" t="str">
        <f>目录及填表说明!$D$4</f>
        <v>请填XX项目</v>
      </c>
      <c r="C86" s="1016" t="s">
        <v>32</v>
      </c>
      <c r="D86" s="1198"/>
      <c r="E86" s="6"/>
      <c r="F86" s="6"/>
      <c r="G86" s="49">
        <f t="shared" ref="G86:N86" si="100">IFERROR(G146/G56*10000,0)</f>
        <v>0</v>
      </c>
      <c r="H86" s="6">
        <f t="shared" si="100"/>
        <v>0</v>
      </c>
      <c r="I86" s="6">
        <f t="shared" si="100"/>
        <v>0</v>
      </c>
      <c r="J86" s="6">
        <f t="shared" si="100"/>
        <v>0</v>
      </c>
      <c r="K86" s="6">
        <f t="shared" si="100"/>
        <v>0</v>
      </c>
      <c r="L86" s="6">
        <f t="shared" si="100"/>
        <v>0</v>
      </c>
      <c r="M86" s="6">
        <f t="shared" si="100"/>
        <v>0</v>
      </c>
      <c r="N86" s="16">
        <f t="shared" si="100"/>
        <v>0</v>
      </c>
      <c r="O86" s="1026"/>
      <c r="P86" s="49">
        <f>IFERROR(P146/P56*10000,0)</f>
        <v>0</v>
      </c>
      <c r="Q86" s="6">
        <f t="shared" ref="Q86:W86" si="101">IFERROR(Q146/Q56*10000,0)</f>
        <v>0</v>
      </c>
      <c r="R86" s="6">
        <f t="shared" si="101"/>
        <v>0</v>
      </c>
      <c r="S86" s="6">
        <f t="shared" si="101"/>
        <v>0</v>
      </c>
      <c r="T86" s="6">
        <f t="shared" si="101"/>
        <v>0</v>
      </c>
      <c r="U86" s="6">
        <f t="shared" si="101"/>
        <v>0</v>
      </c>
      <c r="V86" s="6">
        <f t="shared" si="101"/>
        <v>0</v>
      </c>
      <c r="W86" s="16">
        <f t="shared" si="101"/>
        <v>0</v>
      </c>
      <c r="X86" s="1026"/>
      <c r="Y86" s="49"/>
      <c r="Z86" s="16"/>
      <c r="AA86" s="1026"/>
      <c r="AB86" s="49">
        <f>表1.3.1.1单方成本调整表!O24</f>
        <v>0</v>
      </c>
      <c r="AC86" s="16"/>
      <c r="AD86" s="1026"/>
    </row>
    <row r="87" spans="1:30" s="1019" customFormat="1" outlineLevel="1">
      <c r="A87" s="789" t="str">
        <f>目录及填表说明!$D$3</f>
        <v>请填XX地区</v>
      </c>
      <c r="B87" s="789" t="str">
        <f>目录及填表说明!$D$4</f>
        <v>请填XX项目</v>
      </c>
      <c r="C87" s="1020" t="str">
        <f>C57</f>
        <v>类别1</v>
      </c>
      <c r="D87" s="1198"/>
      <c r="E87" s="7">
        <f>表1.3.1.1单方成本调整表!O25</f>
        <v>0</v>
      </c>
      <c r="F87" s="7">
        <f t="shared" ref="F87:F90" si="102">$E87</f>
        <v>0</v>
      </c>
      <c r="G87" s="49">
        <f t="shared" si="86"/>
        <v>0</v>
      </c>
      <c r="H87" s="7">
        <f>$G87</f>
        <v>0</v>
      </c>
      <c r="I87" s="7">
        <f t="shared" ref="I87:N87" si="103">$G87</f>
        <v>0</v>
      </c>
      <c r="J87" s="7">
        <f t="shared" si="103"/>
        <v>0</v>
      </c>
      <c r="K87" s="7">
        <f t="shared" si="103"/>
        <v>0</v>
      </c>
      <c r="L87" s="7">
        <f t="shared" si="103"/>
        <v>0</v>
      </c>
      <c r="M87" s="7">
        <f t="shared" si="103"/>
        <v>0</v>
      </c>
      <c r="N87" s="16">
        <f t="shared" si="103"/>
        <v>0</v>
      </c>
      <c r="O87" s="1026"/>
      <c r="P87" s="49">
        <f>$E87</f>
        <v>0</v>
      </c>
      <c r="Q87" s="7">
        <f>$P87</f>
        <v>0</v>
      </c>
      <c r="R87" s="7">
        <f t="shared" ref="R87:W87" si="104">$P87</f>
        <v>0</v>
      </c>
      <c r="S87" s="7">
        <f t="shared" si="104"/>
        <v>0</v>
      </c>
      <c r="T87" s="7">
        <f t="shared" si="104"/>
        <v>0</v>
      </c>
      <c r="U87" s="7">
        <f t="shared" si="104"/>
        <v>0</v>
      </c>
      <c r="V87" s="7">
        <f t="shared" si="104"/>
        <v>0</v>
      </c>
      <c r="W87" s="16">
        <f t="shared" si="104"/>
        <v>0</v>
      </c>
      <c r="X87" s="1026"/>
      <c r="Y87" s="134"/>
      <c r="Z87" s="16"/>
      <c r="AA87" s="1026"/>
      <c r="AB87" s="49">
        <f>表1.3.1.1单方成本调整表!O25</f>
        <v>0</v>
      </c>
      <c r="AC87" s="16"/>
      <c r="AD87" s="1026"/>
    </row>
    <row r="88" spans="1:30" s="1019" customFormat="1" outlineLevel="1">
      <c r="A88" s="789" t="str">
        <f>目录及填表说明!$D$3</f>
        <v>请填XX地区</v>
      </c>
      <c r="B88" s="789" t="str">
        <f>目录及填表说明!$D$4</f>
        <v>请填XX项目</v>
      </c>
      <c r="C88" s="1020" t="str">
        <f>C58</f>
        <v>类别2</v>
      </c>
      <c r="D88" s="1198"/>
      <c r="E88" s="7">
        <f>表1.3.1.1单方成本调整表!O26</f>
        <v>0</v>
      </c>
      <c r="F88" s="7">
        <f t="shared" si="102"/>
        <v>0</v>
      </c>
      <c r="G88" s="49">
        <f t="shared" si="86"/>
        <v>0</v>
      </c>
      <c r="H88" s="7">
        <f t="shared" ref="H88:N90" si="105">$G88</f>
        <v>0</v>
      </c>
      <c r="I88" s="7">
        <f t="shared" si="105"/>
        <v>0</v>
      </c>
      <c r="J88" s="7">
        <f t="shared" si="105"/>
        <v>0</v>
      </c>
      <c r="K88" s="7">
        <f t="shared" si="105"/>
        <v>0</v>
      </c>
      <c r="L88" s="7">
        <f t="shared" si="105"/>
        <v>0</v>
      </c>
      <c r="M88" s="7">
        <f t="shared" si="105"/>
        <v>0</v>
      </c>
      <c r="N88" s="16">
        <f t="shared" si="105"/>
        <v>0</v>
      </c>
      <c r="O88" s="1026"/>
      <c r="P88" s="49">
        <f t="shared" ref="P88:P90" si="106">$E88</f>
        <v>0</v>
      </c>
      <c r="Q88" s="7">
        <f t="shared" ref="Q88:W90" si="107">$P88</f>
        <v>0</v>
      </c>
      <c r="R88" s="7">
        <f t="shared" si="107"/>
        <v>0</v>
      </c>
      <c r="S88" s="7">
        <f t="shared" si="107"/>
        <v>0</v>
      </c>
      <c r="T88" s="7">
        <f t="shared" si="107"/>
        <v>0</v>
      </c>
      <c r="U88" s="7">
        <f t="shared" si="107"/>
        <v>0</v>
      </c>
      <c r="V88" s="7">
        <f t="shared" si="107"/>
        <v>0</v>
      </c>
      <c r="W88" s="16">
        <f t="shared" si="107"/>
        <v>0</v>
      </c>
      <c r="X88" s="1026"/>
      <c r="Y88" s="134"/>
      <c r="Z88" s="16"/>
      <c r="AA88" s="1026"/>
      <c r="AB88" s="49">
        <f>表1.3.1.1单方成本调整表!O26</f>
        <v>0</v>
      </c>
      <c r="AC88" s="16"/>
      <c r="AD88" s="1026"/>
    </row>
    <row r="89" spans="1:30" s="1019" customFormat="1" outlineLevel="1">
      <c r="A89" s="789" t="str">
        <f>目录及填表说明!$D$3</f>
        <v>请填XX地区</v>
      </c>
      <c r="B89" s="789" t="str">
        <f>目录及填表说明!$D$4</f>
        <v>请填XX项目</v>
      </c>
      <c r="C89" s="1021" t="str">
        <f>C59</f>
        <v>类别3</v>
      </c>
      <c r="D89" s="1198"/>
      <c r="E89" s="7">
        <f>表1.3.1.1单方成本调整表!O27</f>
        <v>0</v>
      </c>
      <c r="F89" s="7">
        <f t="shared" si="102"/>
        <v>0</v>
      </c>
      <c r="G89" s="49">
        <f t="shared" si="86"/>
        <v>0</v>
      </c>
      <c r="H89" s="7">
        <f t="shared" si="105"/>
        <v>0</v>
      </c>
      <c r="I89" s="7">
        <f t="shared" si="105"/>
        <v>0</v>
      </c>
      <c r="J89" s="7">
        <f t="shared" si="105"/>
        <v>0</v>
      </c>
      <c r="K89" s="7">
        <f t="shared" si="105"/>
        <v>0</v>
      </c>
      <c r="L89" s="7">
        <f t="shared" si="105"/>
        <v>0</v>
      </c>
      <c r="M89" s="7">
        <f t="shared" si="105"/>
        <v>0</v>
      </c>
      <c r="N89" s="16">
        <f t="shared" si="105"/>
        <v>0</v>
      </c>
      <c r="O89" s="1026"/>
      <c r="P89" s="49">
        <f t="shared" si="106"/>
        <v>0</v>
      </c>
      <c r="Q89" s="7">
        <f t="shared" si="107"/>
        <v>0</v>
      </c>
      <c r="R89" s="7">
        <f t="shared" si="107"/>
        <v>0</v>
      </c>
      <c r="S89" s="7">
        <f t="shared" si="107"/>
        <v>0</v>
      </c>
      <c r="T89" s="7">
        <f t="shared" si="107"/>
        <v>0</v>
      </c>
      <c r="U89" s="7">
        <f t="shared" si="107"/>
        <v>0</v>
      </c>
      <c r="V89" s="7">
        <f t="shared" si="107"/>
        <v>0</v>
      </c>
      <c r="W89" s="16">
        <f t="shared" si="107"/>
        <v>0</v>
      </c>
      <c r="X89" s="1026"/>
      <c r="Y89" s="134"/>
      <c r="Z89" s="16"/>
      <c r="AA89" s="1026"/>
      <c r="AB89" s="49">
        <f>表1.3.1.1单方成本调整表!O27</f>
        <v>0</v>
      </c>
      <c r="AC89" s="16"/>
      <c r="AD89" s="1026"/>
    </row>
    <row r="90" spans="1:30" s="1019" customFormat="1" outlineLevel="1">
      <c r="A90" s="789" t="str">
        <f>目录及填表说明!$D$3</f>
        <v>请填XX地区</v>
      </c>
      <c r="B90" s="789" t="str">
        <f>目录及填表说明!$D$4</f>
        <v>请填XX项目</v>
      </c>
      <c r="C90" s="1020" t="str">
        <f>C60</f>
        <v>类别4</v>
      </c>
      <c r="D90" s="1198"/>
      <c r="E90" s="7">
        <f>表1.3.1.1单方成本调整表!O28</f>
        <v>0</v>
      </c>
      <c r="F90" s="7">
        <f t="shared" si="102"/>
        <v>0</v>
      </c>
      <c r="G90" s="49">
        <f t="shared" si="86"/>
        <v>0</v>
      </c>
      <c r="H90" s="7">
        <f t="shared" si="105"/>
        <v>0</v>
      </c>
      <c r="I90" s="7">
        <f t="shared" si="105"/>
        <v>0</v>
      </c>
      <c r="J90" s="7">
        <f t="shared" si="105"/>
        <v>0</v>
      </c>
      <c r="K90" s="7">
        <f t="shared" si="105"/>
        <v>0</v>
      </c>
      <c r="L90" s="7">
        <f t="shared" si="105"/>
        <v>0</v>
      </c>
      <c r="M90" s="7">
        <f t="shared" si="105"/>
        <v>0</v>
      </c>
      <c r="N90" s="16">
        <f t="shared" si="105"/>
        <v>0</v>
      </c>
      <c r="O90" s="1026"/>
      <c r="P90" s="49">
        <f t="shared" si="106"/>
        <v>0</v>
      </c>
      <c r="Q90" s="7">
        <f t="shared" si="107"/>
        <v>0</v>
      </c>
      <c r="R90" s="7">
        <f t="shared" si="107"/>
        <v>0</v>
      </c>
      <c r="S90" s="7">
        <f t="shared" si="107"/>
        <v>0</v>
      </c>
      <c r="T90" s="7">
        <f t="shared" si="107"/>
        <v>0</v>
      </c>
      <c r="U90" s="7">
        <f t="shared" si="107"/>
        <v>0</v>
      </c>
      <c r="V90" s="7">
        <f t="shared" si="107"/>
        <v>0</v>
      </c>
      <c r="W90" s="16">
        <f t="shared" si="107"/>
        <v>0</v>
      </c>
      <c r="X90" s="1026"/>
      <c r="Y90" s="134"/>
      <c r="Z90" s="16"/>
      <c r="AA90" s="1026"/>
      <c r="AB90" s="49">
        <f>表1.3.1.1单方成本调整表!O28</f>
        <v>0</v>
      </c>
      <c r="AC90" s="16"/>
      <c r="AD90" s="1026"/>
    </row>
    <row r="91" spans="1:30" s="1019" customFormat="1">
      <c r="A91" s="789" t="str">
        <f>目录及填表说明!$D$3</f>
        <v>请填XX地区</v>
      </c>
      <c r="B91" s="789" t="str">
        <f>目录及填表说明!$D$4</f>
        <v>请填XX项目</v>
      </c>
      <c r="C91" s="1016" t="s">
        <v>33</v>
      </c>
      <c r="D91" s="1198"/>
      <c r="E91" s="6"/>
      <c r="F91" s="6"/>
      <c r="G91" s="49">
        <f t="shared" ref="G91:N91" si="108">IFERROR(G151/G61*10000,0)</f>
        <v>0</v>
      </c>
      <c r="H91" s="6">
        <f t="shared" si="108"/>
        <v>0</v>
      </c>
      <c r="I91" s="6">
        <f t="shared" si="108"/>
        <v>0</v>
      </c>
      <c r="J91" s="6">
        <f t="shared" si="108"/>
        <v>0</v>
      </c>
      <c r="K91" s="6">
        <f t="shared" si="108"/>
        <v>0</v>
      </c>
      <c r="L91" s="6">
        <f t="shared" si="108"/>
        <v>0</v>
      </c>
      <c r="M91" s="6">
        <f t="shared" si="108"/>
        <v>0</v>
      </c>
      <c r="N91" s="16">
        <f t="shared" si="108"/>
        <v>0</v>
      </c>
      <c r="O91" s="1026"/>
      <c r="P91" s="49">
        <f>IFERROR(P151/P61*10000,0)</f>
        <v>0</v>
      </c>
      <c r="Q91" s="6">
        <f t="shared" ref="Q91:W91" si="109">IFERROR(Q151/Q61*10000,0)</f>
        <v>0</v>
      </c>
      <c r="R91" s="6">
        <f t="shared" si="109"/>
        <v>0</v>
      </c>
      <c r="S91" s="6">
        <f t="shared" si="109"/>
        <v>0</v>
      </c>
      <c r="T91" s="6">
        <f t="shared" si="109"/>
        <v>0</v>
      </c>
      <c r="U91" s="6">
        <f t="shared" si="109"/>
        <v>0</v>
      </c>
      <c r="V91" s="6">
        <f t="shared" si="109"/>
        <v>0</v>
      </c>
      <c r="W91" s="16">
        <f t="shared" si="109"/>
        <v>0</v>
      </c>
      <c r="X91" s="1026"/>
      <c r="Y91" s="134"/>
      <c r="Z91" s="16"/>
      <c r="AA91" s="1026"/>
      <c r="AB91" s="49">
        <f>表1.3.1.1单方成本调整表!O29</f>
        <v>0</v>
      </c>
      <c r="AC91" s="16"/>
      <c r="AD91" s="1026"/>
    </row>
    <row r="92" spans="1:30" s="1019" customFormat="1" outlineLevel="1">
      <c r="A92" s="789"/>
      <c r="B92" s="789"/>
      <c r="C92" s="1020" t="str">
        <f>C62</f>
        <v>类别1</v>
      </c>
      <c r="D92" s="1199"/>
      <c r="E92" s="7">
        <f>表1.3.1.1单方成本调整表!O30</f>
        <v>0</v>
      </c>
      <c r="F92" s="7">
        <f t="shared" ref="F92:G94" si="110">$E92</f>
        <v>0</v>
      </c>
      <c r="G92" s="49">
        <f t="shared" si="86"/>
        <v>0</v>
      </c>
      <c r="H92" s="7">
        <f t="shared" ref="H92:N94" si="111">$G92</f>
        <v>0</v>
      </c>
      <c r="I92" s="7">
        <f t="shared" si="111"/>
        <v>0</v>
      </c>
      <c r="J92" s="7">
        <f t="shared" si="111"/>
        <v>0</v>
      </c>
      <c r="K92" s="7">
        <f t="shared" si="111"/>
        <v>0</v>
      </c>
      <c r="L92" s="7">
        <f t="shared" si="111"/>
        <v>0</v>
      </c>
      <c r="M92" s="7">
        <f t="shared" si="111"/>
        <v>0</v>
      </c>
      <c r="N92" s="16">
        <f t="shared" si="111"/>
        <v>0</v>
      </c>
      <c r="O92" s="1026"/>
      <c r="P92" s="49">
        <f t="shared" ref="P92:P94" si="112">$E92</f>
        <v>0</v>
      </c>
      <c r="Q92" s="7">
        <f t="shared" ref="Q92:W94" si="113">$P92</f>
        <v>0</v>
      </c>
      <c r="R92" s="7">
        <f t="shared" si="113"/>
        <v>0</v>
      </c>
      <c r="S92" s="7">
        <f t="shared" si="113"/>
        <v>0</v>
      </c>
      <c r="T92" s="7">
        <f t="shared" si="113"/>
        <v>0</v>
      </c>
      <c r="U92" s="7">
        <f t="shared" si="113"/>
        <v>0</v>
      </c>
      <c r="V92" s="7">
        <f t="shared" si="113"/>
        <v>0</v>
      </c>
      <c r="W92" s="16">
        <f t="shared" si="113"/>
        <v>0</v>
      </c>
      <c r="X92" s="1026"/>
      <c r="Y92" s="134"/>
      <c r="Z92" s="16"/>
      <c r="AA92" s="1026"/>
      <c r="AB92" s="49">
        <f>表1.3.1.1单方成本调整表!O30</f>
        <v>0</v>
      </c>
      <c r="AC92" s="16"/>
      <c r="AD92" s="1026"/>
    </row>
    <row r="93" spans="1:30" s="1019" customFormat="1" outlineLevel="1">
      <c r="A93" s="789"/>
      <c r="B93" s="789"/>
      <c r="C93" s="1020" t="str">
        <f>C63</f>
        <v>类别2</v>
      </c>
      <c r="D93" s="1199"/>
      <c r="E93" s="7">
        <f>表1.3.1.1单方成本调整表!O31</f>
        <v>0</v>
      </c>
      <c r="F93" s="7">
        <f t="shared" si="110"/>
        <v>0</v>
      </c>
      <c r="G93" s="49">
        <f t="shared" si="110"/>
        <v>0</v>
      </c>
      <c r="H93" s="7">
        <f t="shared" si="111"/>
        <v>0</v>
      </c>
      <c r="I93" s="7">
        <f t="shared" si="111"/>
        <v>0</v>
      </c>
      <c r="J93" s="7">
        <f t="shared" si="111"/>
        <v>0</v>
      </c>
      <c r="K93" s="7">
        <f t="shared" si="111"/>
        <v>0</v>
      </c>
      <c r="L93" s="7">
        <f t="shared" si="111"/>
        <v>0</v>
      </c>
      <c r="M93" s="7">
        <f t="shared" si="111"/>
        <v>0</v>
      </c>
      <c r="N93" s="16">
        <f t="shared" si="111"/>
        <v>0</v>
      </c>
      <c r="O93" s="1026"/>
      <c r="P93" s="49">
        <f t="shared" si="112"/>
        <v>0</v>
      </c>
      <c r="Q93" s="7">
        <f t="shared" si="113"/>
        <v>0</v>
      </c>
      <c r="R93" s="7">
        <f t="shared" si="113"/>
        <v>0</v>
      </c>
      <c r="S93" s="7">
        <f t="shared" si="113"/>
        <v>0</v>
      </c>
      <c r="T93" s="7">
        <f t="shared" si="113"/>
        <v>0</v>
      </c>
      <c r="U93" s="7">
        <f t="shared" si="113"/>
        <v>0</v>
      </c>
      <c r="V93" s="7">
        <f t="shared" si="113"/>
        <v>0</v>
      </c>
      <c r="W93" s="16">
        <f t="shared" si="113"/>
        <v>0</v>
      </c>
      <c r="X93" s="1026"/>
      <c r="Y93" s="134"/>
      <c r="Z93" s="16"/>
      <c r="AA93" s="1026"/>
      <c r="AB93" s="49">
        <f>表1.3.1.1单方成本调整表!O31</f>
        <v>0</v>
      </c>
      <c r="AC93" s="16"/>
      <c r="AD93" s="1026"/>
    </row>
    <row r="94" spans="1:30" s="1019" customFormat="1">
      <c r="A94" s="789" t="str">
        <f>目录及填表说明!$D$3</f>
        <v>请填XX地区</v>
      </c>
      <c r="B94" s="789" t="str">
        <f>目录及填表说明!$D$4</f>
        <v>请填XX项目</v>
      </c>
      <c r="C94" s="1016" t="s">
        <v>34</v>
      </c>
      <c r="D94" s="1200"/>
      <c r="E94" s="6">
        <f>表1.3.1.1单方成本调整表!O32</f>
        <v>0</v>
      </c>
      <c r="F94" s="6">
        <f t="shared" si="110"/>
        <v>0</v>
      </c>
      <c r="G94" s="49">
        <f t="shared" si="110"/>
        <v>0</v>
      </c>
      <c r="H94" s="6">
        <f t="shared" si="111"/>
        <v>0</v>
      </c>
      <c r="I94" s="6">
        <f t="shared" si="111"/>
        <v>0</v>
      </c>
      <c r="J94" s="6">
        <f t="shared" si="111"/>
        <v>0</v>
      </c>
      <c r="K94" s="6">
        <f t="shared" si="111"/>
        <v>0</v>
      </c>
      <c r="L94" s="6">
        <f t="shared" si="111"/>
        <v>0</v>
      </c>
      <c r="M94" s="6">
        <f t="shared" si="111"/>
        <v>0</v>
      </c>
      <c r="N94" s="16">
        <f t="shared" si="111"/>
        <v>0</v>
      </c>
      <c r="O94" s="1026"/>
      <c r="P94" s="49">
        <f t="shared" si="112"/>
        <v>0</v>
      </c>
      <c r="Q94" s="6">
        <f t="shared" si="113"/>
        <v>0</v>
      </c>
      <c r="R94" s="6">
        <f t="shared" si="113"/>
        <v>0</v>
      </c>
      <c r="S94" s="6">
        <f t="shared" si="113"/>
        <v>0</v>
      </c>
      <c r="T94" s="6">
        <f t="shared" si="113"/>
        <v>0</v>
      </c>
      <c r="U94" s="6">
        <f t="shared" si="113"/>
        <v>0</v>
      </c>
      <c r="V94" s="6">
        <f t="shared" si="113"/>
        <v>0</v>
      </c>
      <c r="W94" s="16">
        <f t="shared" si="113"/>
        <v>0</v>
      </c>
      <c r="X94" s="1026"/>
      <c r="Y94" s="134"/>
      <c r="Z94" s="16"/>
      <c r="AA94" s="1026"/>
      <c r="AB94" s="49">
        <f>表1.3.1.1单方成本调整表!O32</f>
        <v>0</v>
      </c>
      <c r="AC94" s="16"/>
      <c r="AD94" s="1026"/>
    </row>
    <row r="95" spans="1:30" s="1015" customFormat="1" ht="30" customHeight="1">
      <c r="A95" s="949" t="str">
        <f>目录及填表说明!$D$3</f>
        <v>请填XX地区</v>
      </c>
      <c r="B95" s="949" t="str">
        <f>目录及填表说明!$D$4</f>
        <v>请填XX项目</v>
      </c>
      <c r="C95" s="1203" t="s">
        <v>918</v>
      </c>
      <c r="D95" s="1204"/>
      <c r="E95" s="959">
        <f>E96+E101+E106+E111+E116+E121+E124</f>
        <v>0</v>
      </c>
      <c r="F95" s="959">
        <f>F96+F101+F106+F111+F116+F121+F124</f>
        <v>0</v>
      </c>
      <c r="G95" s="49">
        <f t="shared" ref="G95:N95" si="114">G96+G101+G106+G111+G116+G121+G124</f>
        <v>0</v>
      </c>
      <c r="H95" s="959">
        <f t="shared" si="114"/>
        <v>0</v>
      </c>
      <c r="I95" s="959">
        <f t="shared" si="114"/>
        <v>0</v>
      </c>
      <c r="J95" s="959">
        <f t="shared" si="114"/>
        <v>0</v>
      </c>
      <c r="K95" s="959">
        <f t="shared" si="114"/>
        <v>0</v>
      </c>
      <c r="L95" s="959">
        <f t="shared" si="114"/>
        <v>0</v>
      </c>
      <c r="M95" s="959">
        <f t="shared" si="114"/>
        <v>0</v>
      </c>
      <c r="N95" s="959">
        <f t="shared" si="114"/>
        <v>0</v>
      </c>
      <c r="O95" s="1014">
        <f t="shared" si="3"/>
        <v>0</v>
      </c>
      <c r="P95" s="49">
        <f t="shared" ref="P95" si="115">P96+P101+P106+P111+P116+P121+P124</f>
        <v>0</v>
      </c>
      <c r="Q95" s="959">
        <f t="shared" ref="Q95" si="116">Q96+Q101+Q106+Q111+Q116+Q121+Q124</f>
        <v>0</v>
      </c>
      <c r="R95" s="959">
        <f t="shared" ref="R95" si="117">R96+R101+R106+R111+R116+R121+R124</f>
        <v>0</v>
      </c>
      <c r="S95" s="959">
        <f t="shared" ref="S95" si="118">S96+S101+S106+S111+S116+S121+S124</f>
        <v>0</v>
      </c>
      <c r="T95" s="959">
        <f t="shared" ref="T95" si="119">T96+T101+T106+T111+T116+T121+T124</f>
        <v>0</v>
      </c>
      <c r="U95" s="959">
        <f t="shared" ref="U95" si="120">U96+U101+U106+U111+U116+U121+U124</f>
        <v>0</v>
      </c>
      <c r="V95" s="959">
        <f t="shared" ref="V95" si="121">V96+V101+V106+V111+V116+V121+V124</f>
        <v>0</v>
      </c>
      <c r="W95" s="959">
        <f t="shared" ref="W95" si="122">W96+W101+W106+W111+W116+W121+W124</f>
        <v>0</v>
      </c>
      <c r="X95" s="1014">
        <f t="shared" si="5"/>
        <v>0</v>
      </c>
      <c r="Y95" s="959">
        <f t="shared" ref="Y95:Z95" si="123">Y96+Y101+Y106+Y111+Y116+Y121+Y124</f>
        <v>0</v>
      </c>
      <c r="Z95" s="959">
        <f t="shared" si="123"/>
        <v>0</v>
      </c>
      <c r="AA95" s="1014">
        <f>IF(Y95=0,IF(Z95&gt;0,100%,IF(Z95&lt;0,-100%,0)),IF(Y95&lt;0,IF(Z95&gt;0,100%,-Z95/Y95),Z95/Y95))</f>
        <v>0</v>
      </c>
      <c r="AB95" s="959"/>
      <c r="AC95" s="959">
        <f t="shared" ref="AC95" si="124">AC96+AC101+AC106+AC111+AC116+AC121+AC124</f>
        <v>0</v>
      </c>
      <c r="AD95" s="1014">
        <f>IF(AB95=0,IF(AC95&gt;0,100%,IF(AC95&lt;0,-100%,0)),IF(AB95&lt;0,IF(AC95&gt;0,100%,-AC95/AB95),AC95/AB95))</f>
        <v>0</v>
      </c>
    </row>
    <row r="96" spans="1:30" s="1019" customFormat="1">
      <c r="A96" s="789" t="str">
        <f>目录及填表说明!$D$3</f>
        <v>请填XX地区</v>
      </c>
      <c r="B96" s="789" t="str">
        <f>目录及填表说明!$D$4</f>
        <v>请填XX项目</v>
      </c>
      <c r="C96" s="1016" t="s">
        <v>28</v>
      </c>
      <c r="D96" s="1197" t="s">
        <v>919</v>
      </c>
      <c r="E96" s="382">
        <f t="shared" ref="E96:F96" si="125">SUM(E97:E100)</f>
        <v>0</v>
      </c>
      <c r="F96" s="382">
        <f t="shared" si="125"/>
        <v>0</v>
      </c>
      <c r="G96" s="383">
        <f t="shared" ref="G96" si="126">SUM(G97:G100)</f>
        <v>0</v>
      </c>
      <c r="H96" s="382">
        <f t="shared" ref="H96:V96" si="127">SUM(H97:H100)</f>
        <v>0</v>
      </c>
      <c r="I96" s="382">
        <f t="shared" si="127"/>
        <v>0</v>
      </c>
      <c r="J96" s="382">
        <f t="shared" si="127"/>
        <v>0</v>
      </c>
      <c r="K96" s="382">
        <f t="shared" si="127"/>
        <v>0</v>
      </c>
      <c r="L96" s="382">
        <f t="shared" si="127"/>
        <v>0</v>
      </c>
      <c r="M96" s="382">
        <f t="shared" si="127"/>
        <v>0</v>
      </c>
      <c r="N96" s="387">
        <f t="shared" ref="N96:N124" si="128">SUM(H96:M96)</f>
        <v>0</v>
      </c>
      <c r="O96" s="1017">
        <f t="shared" si="3"/>
        <v>0</v>
      </c>
      <c r="P96" s="49">
        <f t="shared" ref="P96" si="129">SUM(P97:P100)</f>
        <v>0</v>
      </c>
      <c r="Q96" s="382">
        <f t="shared" si="127"/>
        <v>0</v>
      </c>
      <c r="R96" s="382">
        <f t="shared" si="127"/>
        <v>0</v>
      </c>
      <c r="S96" s="382">
        <f t="shared" si="127"/>
        <v>0</v>
      </c>
      <c r="T96" s="382">
        <f t="shared" si="127"/>
        <v>0</v>
      </c>
      <c r="U96" s="382">
        <f t="shared" si="127"/>
        <v>0</v>
      </c>
      <c r="V96" s="382">
        <f t="shared" si="127"/>
        <v>0</v>
      </c>
      <c r="W96" s="387">
        <f t="shared" ref="W96:W124" si="130">SUM(Q96:V96)</f>
        <v>0</v>
      </c>
      <c r="X96" s="1017">
        <f t="shared" si="5"/>
        <v>0</v>
      </c>
      <c r="Y96" s="212">
        <f t="shared" ref="Y96:Y124" si="131">G96+P96</f>
        <v>0</v>
      </c>
      <c r="Z96" s="387">
        <f t="shared" ref="Z96:Z124" si="132">N96+W96</f>
        <v>0</v>
      </c>
      <c r="AA96" s="1017">
        <f t="shared" ref="AA96:AA124" si="133">IF(Y96=0,IF(Z96&gt;0,100%,IF(Z96&lt;0,-100%,0)),IF(Y96&lt;0,IF(Z96&gt;0,100%,-Z96/Y96),Z96/Y96))</f>
        <v>0</v>
      </c>
      <c r="AB96" s="49">
        <f>表1.3.1.1单方成本调整表!Q4+表1.3.1.1单方成本调整表!S4</f>
        <v>0</v>
      </c>
      <c r="AC96" s="387">
        <f t="shared" ref="AC96:AC124" si="134">F96+N96+W96</f>
        <v>0</v>
      </c>
      <c r="AD96" s="1017">
        <f t="shared" ref="AD96:AD124" si="135">IF(AB96=0,IF(AC96&gt;0,100%,IF(AC96&lt;0,-100%,0)),IF(AB96&lt;0,IF(AC96&gt;0,100%,-AC96/AB96),AC96/AB96))</f>
        <v>0</v>
      </c>
    </row>
    <row r="97" spans="1:30" s="1019" customFormat="1" outlineLevel="1">
      <c r="A97" s="789" t="str">
        <f>目录及填表说明!$D$3</f>
        <v>请填XX地区</v>
      </c>
      <c r="B97" s="789" t="str">
        <f>目录及填表说明!$D$4</f>
        <v>请填XX项目</v>
      </c>
      <c r="C97" s="1020" t="str">
        <f>C67</f>
        <v>类别1</v>
      </c>
      <c r="D97" s="1198"/>
      <c r="E97" s="385">
        <f t="shared" ref="E97:F97" si="136">E37*E7/10000</f>
        <v>0</v>
      </c>
      <c r="F97" s="385">
        <f t="shared" si="136"/>
        <v>0</v>
      </c>
      <c r="G97" s="383">
        <f t="shared" ref="G97" si="137">G37*G7/10000</f>
        <v>0</v>
      </c>
      <c r="H97" s="385">
        <f t="shared" ref="H97:V97" si="138">H37*H7/10000</f>
        <v>0</v>
      </c>
      <c r="I97" s="385">
        <f t="shared" si="138"/>
        <v>0</v>
      </c>
      <c r="J97" s="385">
        <f t="shared" si="138"/>
        <v>0</v>
      </c>
      <c r="K97" s="385">
        <f t="shared" si="138"/>
        <v>0</v>
      </c>
      <c r="L97" s="385">
        <f t="shared" si="138"/>
        <v>0</v>
      </c>
      <c r="M97" s="385">
        <f t="shared" si="138"/>
        <v>0</v>
      </c>
      <c r="N97" s="387">
        <f t="shared" si="128"/>
        <v>0</v>
      </c>
      <c r="O97" s="1017">
        <f t="shared" si="3"/>
        <v>0</v>
      </c>
      <c r="P97" s="49">
        <f t="shared" ref="P97" si="139">P37*P7/10000</f>
        <v>0</v>
      </c>
      <c r="Q97" s="385">
        <f t="shared" si="138"/>
        <v>0</v>
      </c>
      <c r="R97" s="385">
        <f t="shared" si="138"/>
        <v>0</v>
      </c>
      <c r="S97" s="385">
        <f t="shared" si="138"/>
        <v>0</v>
      </c>
      <c r="T97" s="385">
        <f t="shared" si="138"/>
        <v>0</v>
      </c>
      <c r="U97" s="385">
        <f t="shared" si="138"/>
        <v>0</v>
      </c>
      <c r="V97" s="385">
        <f t="shared" si="138"/>
        <v>0</v>
      </c>
      <c r="W97" s="387">
        <f t="shared" si="130"/>
        <v>0</v>
      </c>
      <c r="X97" s="1017">
        <f t="shared" si="5"/>
        <v>0</v>
      </c>
      <c r="Y97" s="212">
        <f t="shared" si="131"/>
        <v>0</v>
      </c>
      <c r="Z97" s="387">
        <f t="shared" si="132"/>
        <v>0</v>
      </c>
      <c r="AA97" s="1017">
        <f t="shared" si="133"/>
        <v>0</v>
      </c>
      <c r="AB97" s="49">
        <f>表1.3.1.1单方成本调整表!Q5+表1.3.1.1单方成本调整表!S5</f>
        <v>0</v>
      </c>
      <c r="AC97" s="387">
        <f t="shared" si="134"/>
        <v>0</v>
      </c>
      <c r="AD97" s="1017">
        <f t="shared" si="135"/>
        <v>0</v>
      </c>
    </row>
    <row r="98" spans="1:30" s="1019" customFormat="1" outlineLevel="1">
      <c r="A98" s="789" t="str">
        <f>目录及填表说明!$D$3</f>
        <v>请填XX地区</v>
      </c>
      <c r="B98" s="789" t="str">
        <f>目录及填表说明!$D$4</f>
        <v>请填XX项目</v>
      </c>
      <c r="C98" s="1020" t="str">
        <f>C68</f>
        <v>类别2</v>
      </c>
      <c r="D98" s="1198"/>
      <c r="E98" s="385">
        <f t="shared" ref="E98:F98" si="140">E38*E8/10000</f>
        <v>0</v>
      </c>
      <c r="F98" s="385">
        <f t="shared" si="140"/>
        <v>0</v>
      </c>
      <c r="G98" s="383">
        <f t="shared" ref="G98" si="141">G38*G8/10000</f>
        <v>0</v>
      </c>
      <c r="H98" s="385">
        <f t="shared" ref="H98:V98" si="142">H38*H8/10000</f>
        <v>0</v>
      </c>
      <c r="I98" s="385">
        <f t="shared" si="142"/>
        <v>0</v>
      </c>
      <c r="J98" s="385">
        <f t="shared" si="142"/>
        <v>0</v>
      </c>
      <c r="K98" s="385">
        <f t="shared" si="142"/>
        <v>0</v>
      </c>
      <c r="L98" s="385">
        <f t="shared" si="142"/>
        <v>0</v>
      </c>
      <c r="M98" s="385">
        <f t="shared" si="142"/>
        <v>0</v>
      </c>
      <c r="N98" s="387">
        <f t="shared" si="128"/>
        <v>0</v>
      </c>
      <c r="O98" s="1017">
        <f t="shared" si="3"/>
        <v>0</v>
      </c>
      <c r="P98" s="49">
        <f t="shared" ref="P98" si="143">P38*P8/10000</f>
        <v>0</v>
      </c>
      <c r="Q98" s="385">
        <f t="shared" si="142"/>
        <v>0</v>
      </c>
      <c r="R98" s="385">
        <f t="shared" si="142"/>
        <v>0</v>
      </c>
      <c r="S98" s="385">
        <f t="shared" si="142"/>
        <v>0</v>
      </c>
      <c r="T98" s="385">
        <f t="shared" si="142"/>
        <v>0</v>
      </c>
      <c r="U98" s="385">
        <f t="shared" si="142"/>
        <v>0</v>
      </c>
      <c r="V98" s="385">
        <f t="shared" si="142"/>
        <v>0</v>
      </c>
      <c r="W98" s="387">
        <f t="shared" si="130"/>
        <v>0</v>
      </c>
      <c r="X98" s="1017">
        <f t="shared" si="5"/>
        <v>0</v>
      </c>
      <c r="Y98" s="212">
        <f t="shared" si="131"/>
        <v>0</v>
      </c>
      <c r="Z98" s="387">
        <f t="shared" si="132"/>
        <v>0</v>
      </c>
      <c r="AA98" s="1017">
        <f t="shared" si="133"/>
        <v>0</v>
      </c>
      <c r="AB98" s="49">
        <f>表1.3.1.1单方成本调整表!Q6+表1.3.1.1单方成本调整表!S6</f>
        <v>0</v>
      </c>
      <c r="AC98" s="387">
        <f t="shared" si="134"/>
        <v>0</v>
      </c>
      <c r="AD98" s="1017">
        <f t="shared" si="135"/>
        <v>0</v>
      </c>
    </row>
    <row r="99" spans="1:30" s="1019" customFormat="1" outlineLevel="1">
      <c r="A99" s="789" t="str">
        <f>目录及填表说明!$D$3</f>
        <v>请填XX地区</v>
      </c>
      <c r="B99" s="789" t="str">
        <f>目录及填表说明!$D$4</f>
        <v>请填XX项目</v>
      </c>
      <c r="C99" s="1021" t="str">
        <f>C69</f>
        <v>类别3</v>
      </c>
      <c r="D99" s="1198"/>
      <c r="E99" s="385">
        <f t="shared" ref="E99:F99" si="144">E39*E9/10000</f>
        <v>0</v>
      </c>
      <c r="F99" s="385">
        <f t="shared" si="144"/>
        <v>0</v>
      </c>
      <c r="G99" s="383">
        <f t="shared" ref="G99" si="145">G39*G9/10000</f>
        <v>0</v>
      </c>
      <c r="H99" s="385">
        <f t="shared" ref="H99:V99" si="146">H39*H9/10000</f>
        <v>0</v>
      </c>
      <c r="I99" s="385">
        <f t="shared" si="146"/>
        <v>0</v>
      </c>
      <c r="J99" s="385">
        <f t="shared" si="146"/>
        <v>0</v>
      </c>
      <c r="K99" s="385">
        <f t="shared" si="146"/>
        <v>0</v>
      </c>
      <c r="L99" s="385">
        <f t="shared" si="146"/>
        <v>0</v>
      </c>
      <c r="M99" s="385">
        <f t="shared" si="146"/>
        <v>0</v>
      </c>
      <c r="N99" s="387">
        <f t="shared" si="128"/>
        <v>0</v>
      </c>
      <c r="O99" s="1017">
        <f t="shared" si="3"/>
        <v>0</v>
      </c>
      <c r="P99" s="49">
        <f t="shared" ref="P99" si="147">P39*P9/10000</f>
        <v>0</v>
      </c>
      <c r="Q99" s="385">
        <f t="shared" si="146"/>
        <v>0</v>
      </c>
      <c r="R99" s="385">
        <f t="shared" si="146"/>
        <v>0</v>
      </c>
      <c r="S99" s="385">
        <f t="shared" si="146"/>
        <v>0</v>
      </c>
      <c r="T99" s="385">
        <f t="shared" si="146"/>
        <v>0</v>
      </c>
      <c r="U99" s="385">
        <f t="shared" si="146"/>
        <v>0</v>
      </c>
      <c r="V99" s="385">
        <f t="shared" si="146"/>
        <v>0</v>
      </c>
      <c r="W99" s="387">
        <f t="shared" si="130"/>
        <v>0</v>
      </c>
      <c r="X99" s="1017">
        <f t="shared" si="5"/>
        <v>0</v>
      </c>
      <c r="Y99" s="212">
        <f t="shared" si="131"/>
        <v>0</v>
      </c>
      <c r="Z99" s="387">
        <f t="shared" si="132"/>
        <v>0</v>
      </c>
      <c r="AA99" s="1017">
        <f t="shared" si="133"/>
        <v>0</v>
      </c>
      <c r="AB99" s="49">
        <f>表1.3.1.1单方成本调整表!Q7+表1.3.1.1单方成本调整表!S7</f>
        <v>0</v>
      </c>
      <c r="AC99" s="387">
        <f t="shared" si="134"/>
        <v>0</v>
      </c>
      <c r="AD99" s="1017">
        <f t="shared" si="135"/>
        <v>0</v>
      </c>
    </row>
    <row r="100" spans="1:30" s="1019" customFormat="1" outlineLevel="1">
      <c r="A100" s="789" t="str">
        <f>目录及填表说明!$D$3</f>
        <v>请填XX地区</v>
      </c>
      <c r="B100" s="789" t="str">
        <f>目录及填表说明!$D$4</f>
        <v>请填XX项目</v>
      </c>
      <c r="C100" s="1020" t="str">
        <f>C70</f>
        <v>类别4</v>
      </c>
      <c r="D100" s="1198"/>
      <c r="E100" s="385">
        <f t="shared" ref="E100:F100" si="148">E40*E10/10000</f>
        <v>0</v>
      </c>
      <c r="F100" s="385">
        <f t="shared" si="148"/>
        <v>0</v>
      </c>
      <c r="G100" s="383">
        <f t="shared" ref="G100" si="149">G40*G10/10000</f>
        <v>0</v>
      </c>
      <c r="H100" s="385">
        <f t="shared" ref="H100:V100" si="150">H40*H10/10000</f>
        <v>0</v>
      </c>
      <c r="I100" s="385">
        <f t="shared" si="150"/>
        <v>0</v>
      </c>
      <c r="J100" s="385">
        <f t="shared" si="150"/>
        <v>0</v>
      </c>
      <c r="K100" s="385">
        <f t="shared" si="150"/>
        <v>0</v>
      </c>
      <c r="L100" s="385">
        <f t="shared" si="150"/>
        <v>0</v>
      </c>
      <c r="M100" s="385">
        <f t="shared" si="150"/>
        <v>0</v>
      </c>
      <c r="N100" s="387">
        <f t="shared" si="128"/>
        <v>0</v>
      </c>
      <c r="O100" s="1017">
        <f t="shared" si="3"/>
        <v>0</v>
      </c>
      <c r="P100" s="49">
        <f t="shared" ref="P100" si="151">P40*P10/10000</f>
        <v>0</v>
      </c>
      <c r="Q100" s="385">
        <f t="shared" si="150"/>
        <v>0</v>
      </c>
      <c r="R100" s="385">
        <f t="shared" si="150"/>
        <v>0</v>
      </c>
      <c r="S100" s="385">
        <f t="shared" si="150"/>
        <v>0</v>
      </c>
      <c r="T100" s="385">
        <f t="shared" si="150"/>
        <v>0</v>
      </c>
      <c r="U100" s="385">
        <f t="shared" si="150"/>
        <v>0</v>
      </c>
      <c r="V100" s="385">
        <f t="shared" si="150"/>
        <v>0</v>
      </c>
      <c r="W100" s="387">
        <f t="shared" si="130"/>
        <v>0</v>
      </c>
      <c r="X100" s="1017">
        <f t="shared" si="5"/>
        <v>0</v>
      </c>
      <c r="Y100" s="212">
        <f t="shared" si="131"/>
        <v>0</v>
      </c>
      <c r="Z100" s="387">
        <f t="shared" si="132"/>
        <v>0</v>
      </c>
      <c r="AA100" s="1017">
        <f t="shared" si="133"/>
        <v>0</v>
      </c>
      <c r="AB100" s="49">
        <f>表1.3.1.1单方成本调整表!Q8+表1.3.1.1单方成本调整表!S8</f>
        <v>0</v>
      </c>
      <c r="AC100" s="387">
        <f t="shared" si="134"/>
        <v>0</v>
      </c>
      <c r="AD100" s="1017">
        <f t="shared" si="135"/>
        <v>0</v>
      </c>
    </row>
    <row r="101" spans="1:30" s="1019" customFormat="1">
      <c r="A101" s="789" t="str">
        <f>目录及填表说明!$D$3</f>
        <v>请填XX地区</v>
      </c>
      <c r="B101" s="789" t="str">
        <f>目录及填表说明!$D$4</f>
        <v>请填XX项目</v>
      </c>
      <c r="C101" s="1016" t="s">
        <v>29</v>
      </c>
      <c r="D101" s="1198"/>
      <c r="E101" s="382">
        <f t="shared" ref="E101:F101" si="152">SUM(E102:E105)</f>
        <v>0</v>
      </c>
      <c r="F101" s="382">
        <f t="shared" si="152"/>
        <v>0</v>
      </c>
      <c r="G101" s="383">
        <f t="shared" ref="G101" si="153">SUM(G102:G105)</f>
        <v>0</v>
      </c>
      <c r="H101" s="382">
        <f t="shared" ref="H101:V101" si="154">SUM(H102:H105)</f>
        <v>0</v>
      </c>
      <c r="I101" s="382">
        <f t="shared" si="154"/>
        <v>0</v>
      </c>
      <c r="J101" s="382">
        <f t="shared" si="154"/>
        <v>0</v>
      </c>
      <c r="K101" s="382">
        <f t="shared" si="154"/>
        <v>0</v>
      </c>
      <c r="L101" s="382">
        <f t="shared" si="154"/>
        <v>0</v>
      </c>
      <c r="M101" s="382">
        <f t="shared" si="154"/>
        <v>0</v>
      </c>
      <c r="N101" s="387">
        <f t="shared" si="128"/>
        <v>0</v>
      </c>
      <c r="O101" s="1017">
        <f t="shared" si="3"/>
        <v>0</v>
      </c>
      <c r="P101" s="49">
        <f t="shared" ref="P101" si="155">SUM(P102:P105)</f>
        <v>0</v>
      </c>
      <c r="Q101" s="382">
        <f t="shared" si="154"/>
        <v>0</v>
      </c>
      <c r="R101" s="382">
        <f t="shared" si="154"/>
        <v>0</v>
      </c>
      <c r="S101" s="382">
        <f t="shared" si="154"/>
        <v>0</v>
      </c>
      <c r="T101" s="382">
        <f t="shared" si="154"/>
        <v>0</v>
      </c>
      <c r="U101" s="382">
        <f t="shared" si="154"/>
        <v>0</v>
      </c>
      <c r="V101" s="382">
        <f t="shared" si="154"/>
        <v>0</v>
      </c>
      <c r="W101" s="387">
        <f t="shared" si="130"/>
        <v>0</v>
      </c>
      <c r="X101" s="1017">
        <f t="shared" si="5"/>
        <v>0</v>
      </c>
      <c r="Y101" s="212">
        <f t="shared" si="131"/>
        <v>0</v>
      </c>
      <c r="Z101" s="387">
        <f t="shared" si="132"/>
        <v>0</v>
      </c>
      <c r="AA101" s="1017">
        <f t="shared" si="133"/>
        <v>0</v>
      </c>
      <c r="AB101" s="49">
        <f>表1.3.1.1单方成本调整表!Q9+表1.3.1.1单方成本调整表!S9</f>
        <v>0</v>
      </c>
      <c r="AC101" s="387">
        <f t="shared" si="134"/>
        <v>0</v>
      </c>
      <c r="AD101" s="1017">
        <f t="shared" si="135"/>
        <v>0</v>
      </c>
    </row>
    <row r="102" spans="1:30" s="1019" customFormat="1" outlineLevel="1">
      <c r="A102" s="789" t="str">
        <f>目录及填表说明!$D$3</f>
        <v>请填XX地区</v>
      </c>
      <c r="B102" s="789" t="str">
        <f>目录及填表说明!$D$4</f>
        <v>请填XX项目</v>
      </c>
      <c r="C102" s="1020" t="str">
        <f>C72</f>
        <v>类别1</v>
      </c>
      <c r="D102" s="1198"/>
      <c r="E102" s="385">
        <f t="shared" ref="E102:F102" si="156">E42*E12/10000</f>
        <v>0</v>
      </c>
      <c r="F102" s="385">
        <f t="shared" si="156"/>
        <v>0</v>
      </c>
      <c r="G102" s="383">
        <f t="shared" ref="G102" si="157">G42*G12/10000</f>
        <v>0</v>
      </c>
      <c r="H102" s="385">
        <f t="shared" ref="H102:V102" si="158">H42*H12/10000</f>
        <v>0</v>
      </c>
      <c r="I102" s="385">
        <f t="shared" si="158"/>
        <v>0</v>
      </c>
      <c r="J102" s="385">
        <f t="shared" si="158"/>
        <v>0</v>
      </c>
      <c r="K102" s="385">
        <f t="shared" si="158"/>
        <v>0</v>
      </c>
      <c r="L102" s="385">
        <f t="shared" si="158"/>
        <v>0</v>
      </c>
      <c r="M102" s="385">
        <f t="shared" si="158"/>
        <v>0</v>
      </c>
      <c r="N102" s="387">
        <f t="shared" si="128"/>
        <v>0</v>
      </c>
      <c r="O102" s="1017">
        <f t="shared" si="3"/>
        <v>0</v>
      </c>
      <c r="P102" s="49">
        <f t="shared" ref="P102" si="159">P42*P12/10000</f>
        <v>0</v>
      </c>
      <c r="Q102" s="385">
        <f t="shared" si="158"/>
        <v>0</v>
      </c>
      <c r="R102" s="385">
        <f t="shared" si="158"/>
        <v>0</v>
      </c>
      <c r="S102" s="385">
        <f t="shared" si="158"/>
        <v>0</v>
      </c>
      <c r="T102" s="385">
        <f t="shared" si="158"/>
        <v>0</v>
      </c>
      <c r="U102" s="385">
        <f t="shared" si="158"/>
        <v>0</v>
      </c>
      <c r="V102" s="385">
        <f t="shared" si="158"/>
        <v>0</v>
      </c>
      <c r="W102" s="387">
        <f t="shared" si="130"/>
        <v>0</v>
      </c>
      <c r="X102" s="1017">
        <f t="shared" si="5"/>
        <v>0</v>
      </c>
      <c r="Y102" s="212">
        <f t="shared" si="131"/>
        <v>0</v>
      </c>
      <c r="Z102" s="387">
        <f t="shared" si="132"/>
        <v>0</v>
      </c>
      <c r="AA102" s="1017">
        <f t="shared" si="133"/>
        <v>0</v>
      </c>
      <c r="AB102" s="49">
        <f>表1.3.1.1单方成本调整表!Q10+表1.3.1.1单方成本调整表!S10</f>
        <v>0</v>
      </c>
      <c r="AC102" s="387">
        <f t="shared" si="134"/>
        <v>0</v>
      </c>
      <c r="AD102" s="1017">
        <f t="shared" si="135"/>
        <v>0</v>
      </c>
    </row>
    <row r="103" spans="1:30" s="1019" customFormat="1" outlineLevel="1">
      <c r="A103" s="789" t="str">
        <f>目录及填表说明!$D$3</f>
        <v>请填XX地区</v>
      </c>
      <c r="B103" s="789" t="str">
        <f>目录及填表说明!$D$4</f>
        <v>请填XX项目</v>
      </c>
      <c r="C103" s="1020" t="str">
        <f>C73</f>
        <v>类别2</v>
      </c>
      <c r="D103" s="1198"/>
      <c r="E103" s="385">
        <f t="shared" ref="E103:F103" si="160">E43*E13/10000</f>
        <v>0</v>
      </c>
      <c r="F103" s="385">
        <f t="shared" si="160"/>
        <v>0</v>
      </c>
      <c r="G103" s="383">
        <f t="shared" ref="G103" si="161">G43*G13/10000</f>
        <v>0</v>
      </c>
      <c r="H103" s="385">
        <f t="shared" ref="H103:V103" si="162">H43*H13/10000</f>
        <v>0</v>
      </c>
      <c r="I103" s="385">
        <f t="shared" si="162"/>
        <v>0</v>
      </c>
      <c r="J103" s="385">
        <f t="shared" si="162"/>
        <v>0</v>
      </c>
      <c r="K103" s="385">
        <f t="shared" si="162"/>
        <v>0</v>
      </c>
      <c r="L103" s="385">
        <f t="shared" si="162"/>
        <v>0</v>
      </c>
      <c r="M103" s="385">
        <f t="shared" si="162"/>
        <v>0</v>
      </c>
      <c r="N103" s="387">
        <f t="shared" si="128"/>
        <v>0</v>
      </c>
      <c r="O103" s="1017">
        <f t="shared" si="3"/>
        <v>0</v>
      </c>
      <c r="P103" s="49">
        <f t="shared" ref="P103" si="163">P43*P13/10000</f>
        <v>0</v>
      </c>
      <c r="Q103" s="385">
        <f t="shared" si="162"/>
        <v>0</v>
      </c>
      <c r="R103" s="385">
        <f t="shared" si="162"/>
        <v>0</v>
      </c>
      <c r="S103" s="385">
        <f t="shared" si="162"/>
        <v>0</v>
      </c>
      <c r="T103" s="385">
        <f t="shared" si="162"/>
        <v>0</v>
      </c>
      <c r="U103" s="385">
        <f t="shared" si="162"/>
        <v>0</v>
      </c>
      <c r="V103" s="385">
        <f t="shared" si="162"/>
        <v>0</v>
      </c>
      <c r="W103" s="387">
        <f t="shared" si="130"/>
        <v>0</v>
      </c>
      <c r="X103" s="1017">
        <f t="shared" si="5"/>
        <v>0</v>
      </c>
      <c r="Y103" s="212">
        <f t="shared" si="131"/>
        <v>0</v>
      </c>
      <c r="Z103" s="387">
        <f t="shared" si="132"/>
        <v>0</v>
      </c>
      <c r="AA103" s="1017">
        <f t="shared" si="133"/>
        <v>0</v>
      </c>
      <c r="AB103" s="49">
        <f>表1.3.1.1单方成本调整表!Q11+表1.3.1.1单方成本调整表!S11</f>
        <v>0</v>
      </c>
      <c r="AC103" s="387">
        <f t="shared" si="134"/>
        <v>0</v>
      </c>
      <c r="AD103" s="1017">
        <f t="shared" si="135"/>
        <v>0</v>
      </c>
    </row>
    <row r="104" spans="1:30" s="1019" customFormat="1" outlineLevel="1">
      <c r="A104" s="789" t="str">
        <f>目录及填表说明!$D$3</f>
        <v>请填XX地区</v>
      </c>
      <c r="B104" s="789" t="str">
        <f>目录及填表说明!$D$4</f>
        <v>请填XX项目</v>
      </c>
      <c r="C104" s="1021" t="str">
        <f>C74</f>
        <v>类别3</v>
      </c>
      <c r="D104" s="1198"/>
      <c r="E104" s="385">
        <f t="shared" ref="E104:F104" si="164">E44*E14/10000</f>
        <v>0</v>
      </c>
      <c r="F104" s="385">
        <f t="shared" si="164"/>
        <v>0</v>
      </c>
      <c r="G104" s="383">
        <f t="shared" ref="G104" si="165">G44*G14/10000</f>
        <v>0</v>
      </c>
      <c r="H104" s="385">
        <f t="shared" ref="H104:V104" si="166">H44*H14/10000</f>
        <v>0</v>
      </c>
      <c r="I104" s="385">
        <f t="shared" si="166"/>
        <v>0</v>
      </c>
      <c r="J104" s="385">
        <f t="shared" si="166"/>
        <v>0</v>
      </c>
      <c r="K104" s="385">
        <f t="shared" si="166"/>
        <v>0</v>
      </c>
      <c r="L104" s="385">
        <f t="shared" si="166"/>
        <v>0</v>
      </c>
      <c r="M104" s="385">
        <f t="shared" si="166"/>
        <v>0</v>
      </c>
      <c r="N104" s="387">
        <f t="shared" si="128"/>
        <v>0</v>
      </c>
      <c r="O104" s="1017">
        <f t="shared" ref="O104:O171" si="167">IF(G104=0,IF(N104&gt;0,100%,IF(N104&lt;0,-100%,0)),IF(G104&lt;0,IF(N104&gt;0,100%,-N104/G104),N104/G104))</f>
        <v>0</v>
      </c>
      <c r="P104" s="49">
        <f t="shared" ref="P104" si="168">P44*P14/10000</f>
        <v>0</v>
      </c>
      <c r="Q104" s="385">
        <f t="shared" si="166"/>
        <v>0</v>
      </c>
      <c r="R104" s="385">
        <f t="shared" si="166"/>
        <v>0</v>
      </c>
      <c r="S104" s="385">
        <f t="shared" si="166"/>
        <v>0</v>
      </c>
      <c r="T104" s="385">
        <f t="shared" si="166"/>
        <v>0</v>
      </c>
      <c r="U104" s="385">
        <f t="shared" si="166"/>
        <v>0</v>
      </c>
      <c r="V104" s="385">
        <f t="shared" si="166"/>
        <v>0</v>
      </c>
      <c r="W104" s="387">
        <f t="shared" si="130"/>
        <v>0</v>
      </c>
      <c r="X104" s="1017">
        <f t="shared" ref="X104:X171" si="169">IF(P104=0,IF(W104&gt;0,100%,IF(W104&lt;0,-100%,0)),IF(P104&lt;0,IF(W104&gt;0,100%,-W104/P104),W104/P104))</f>
        <v>0</v>
      </c>
      <c r="Y104" s="212">
        <f t="shared" si="131"/>
        <v>0</v>
      </c>
      <c r="Z104" s="387">
        <f t="shared" si="132"/>
        <v>0</v>
      </c>
      <c r="AA104" s="1017">
        <f t="shared" si="133"/>
        <v>0</v>
      </c>
      <c r="AB104" s="49">
        <f>表1.3.1.1单方成本调整表!Q12+表1.3.1.1单方成本调整表!S12</f>
        <v>0</v>
      </c>
      <c r="AC104" s="387">
        <f t="shared" si="134"/>
        <v>0</v>
      </c>
      <c r="AD104" s="1017">
        <f t="shared" si="135"/>
        <v>0</v>
      </c>
    </row>
    <row r="105" spans="1:30" s="1019" customFormat="1" outlineLevel="1">
      <c r="A105" s="789" t="str">
        <f>目录及填表说明!$D$3</f>
        <v>请填XX地区</v>
      </c>
      <c r="B105" s="789" t="str">
        <f>目录及填表说明!$D$4</f>
        <v>请填XX项目</v>
      </c>
      <c r="C105" s="1020" t="str">
        <f>C75</f>
        <v>类别4</v>
      </c>
      <c r="D105" s="1198"/>
      <c r="E105" s="385">
        <f t="shared" ref="E105:F105" si="170">E45*E15/10000</f>
        <v>0</v>
      </c>
      <c r="F105" s="385">
        <f t="shared" si="170"/>
        <v>0</v>
      </c>
      <c r="G105" s="383">
        <f t="shared" ref="G105" si="171">G45*G15/10000</f>
        <v>0</v>
      </c>
      <c r="H105" s="385">
        <f t="shared" ref="H105:V105" si="172">H45*H15/10000</f>
        <v>0</v>
      </c>
      <c r="I105" s="385">
        <f t="shared" si="172"/>
        <v>0</v>
      </c>
      <c r="J105" s="385">
        <f t="shared" si="172"/>
        <v>0</v>
      </c>
      <c r="K105" s="385">
        <f t="shared" si="172"/>
        <v>0</v>
      </c>
      <c r="L105" s="385">
        <f t="shared" si="172"/>
        <v>0</v>
      </c>
      <c r="M105" s="385">
        <f t="shared" si="172"/>
        <v>0</v>
      </c>
      <c r="N105" s="387">
        <f t="shared" si="128"/>
        <v>0</v>
      </c>
      <c r="O105" s="1017">
        <f t="shared" si="167"/>
        <v>0</v>
      </c>
      <c r="P105" s="49">
        <f t="shared" ref="P105" si="173">P45*P15/10000</f>
        <v>0</v>
      </c>
      <c r="Q105" s="385">
        <f t="shared" si="172"/>
        <v>0</v>
      </c>
      <c r="R105" s="385">
        <f t="shared" si="172"/>
        <v>0</v>
      </c>
      <c r="S105" s="385">
        <f t="shared" si="172"/>
        <v>0</v>
      </c>
      <c r="T105" s="385">
        <f t="shared" si="172"/>
        <v>0</v>
      </c>
      <c r="U105" s="385">
        <f t="shared" si="172"/>
        <v>0</v>
      </c>
      <c r="V105" s="385">
        <f t="shared" si="172"/>
        <v>0</v>
      </c>
      <c r="W105" s="387">
        <f t="shared" si="130"/>
        <v>0</v>
      </c>
      <c r="X105" s="1017">
        <f t="shared" si="169"/>
        <v>0</v>
      </c>
      <c r="Y105" s="212">
        <f t="shared" si="131"/>
        <v>0</v>
      </c>
      <c r="Z105" s="387">
        <f t="shared" si="132"/>
        <v>0</v>
      </c>
      <c r="AA105" s="1017">
        <f t="shared" si="133"/>
        <v>0</v>
      </c>
      <c r="AB105" s="49">
        <f>表1.3.1.1单方成本调整表!Q13+表1.3.1.1单方成本调整表!S13</f>
        <v>0</v>
      </c>
      <c r="AC105" s="387">
        <f t="shared" si="134"/>
        <v>0</v>
      </c>
      <c r="AD105" s="1017">
        <f t="shared" si="135"/>
        <v>0</v>
      </c>
    </row>
    <row r="106" spans="1:30" s="1019" customFormat="1">
      <c r="A106" s="789" t="str">
        <f>目录及填表说明!$D$3</f>
        <v>请填XX地区</v>
      </c>
      <c r="B106" s="789" t="str">
        <f>目录及填表说明!$D$4</f>
        <v>请填XX项目</v>
      </c>
      <c r="C106" s="1016" t="s">
        <v>30</v>
      </c>
      <c r="D106" s="1198"/>
      <c r="E106" s="382">
        <f t="shared" ref="E106:F106" si="174">SUM(E107:E110)</f>
        <v>0</v>
      </c>
      <c r="F106" s="382">
        <f t="shared" si="174"/>
        <v>0</v>
      </c>
      <c r="G106" s="383">
        <f t="shared" ref="G106" si="175">SUM(G107:G110)</f>
        <v>0</v>
      </c>
      <c r="H106" s="382">
        <f t="shared" ref="H106:V106" si="176">SUM(H107:H110)</f>
        <v>0</v>
      </c>
      <c r="I106" s="382">
        <f t="shared" si="176"/>
        <v>0</v>
      </c>
      <c r="J106" s="382">
        <f t="shared" si="176"/>
        <v>0</v>
      </c>
      <c r="K106" s="382">
        <f t="shared" si="176"/>
        <v>0</v>
      </c>
      <c r="L106" s="382">
        <f t="shared" si="176"/>
        <v>0</v>
      </c>
      <c r="M106" s="382">
        <f t="shared" si="176"/>
        <v>0</v>
      </c>
      <c r="N106" s="387">
        <f t="shared" si="128"/>
        <v>0</v>
      </c>
      <c r="O106" s="1017">
        <f t="shared" si="167"/>
        <v>0</v>
      </c>
      <c r="P106" s="49">
        <f t="shared" ref="P106" si="177">SUM(P107:P110)</f>
        <v>0</v>
      </c>
      <c r="Q106" s="382">
        <f t="shared" si="176"/>
        <v>0</v>
      </c>
      <c r="R106" s="382">
        <f t="shared" si="176"/>
        <v>0</v>
      </c>
      <c r="S106" s="382">
        <f t="shared" si="176"/>
        <v>0</v>
      </c>
      <c r="T106" s="382">
        <f t="shared" si="176"/>
        <v>0</v>
      </c>
      <c r="U106" s="382">
        <f t="shared" si="176"/>
        <v>0</v>
      </c>
      <c r="V106" s="382">
        <f t="shared" si="176"/>
        <v>0</v>
      </c>
      <c r="W106" s="387">
        <f t="shared" si="130"/>
        <v>0</v>
      </c>
      <c r="X106" s="1017">
        <f t="shared" si="169"/>
        <v>0</v>
      </c>
      <c r="Y106" s="212">
        <f t="shared" si="131"/>
        <v>0</v>
      </c>
      <c r="Z106" s="387">
        <f t="shared" si="132"/>
        <v>0</v>
      </c>
      <c r="AA106" s="1017">
        <f t="shared" si="133"/>
        <v>0</v>
      </c>
      <c r="AB106" s="49">
        <f>表1.3.1.1单方成本调整表!Q14+表1.3.1.1单方成本调整表!S14</f>
        <v>0</v>
      </c>
      <c r="AC106" s="387">
        <f t="shared" si="134"/>
        <v>0</v>
      </c>
      <c r="AD106" s="1017">
        <f t="shared" si="135"/>
        <v>0</v>
      </c>
    </row>
    <row r="107" spans="1:30" s="1019" customFormat="1" outlineLevel="1">
      <c r="A107" s="789" t="str">
        <f>目录及填表说明!$D$3</f>
        <v>请填XX地区</v>
      </c>
      <c r="B107" s="789" t="str">
        <f>目录及填表说明!$D$4</f>
        <v>请填XX项目</v>
      </c>
      <c r="C107" s="1020" t="str">
        <f>C77</f>
        <v>类别1</v>
      </c>
      <c r="D107" s="1198"/>
      <c r="E107" s="385">
        <f t="shared" ref="E107:F107" si="178">E47*E17/10000</f>
        <v>0</v>
      </c>
      <c r="F107" s="385">
        <f t="shared" si="178"/>
        <v>0</v>
      </c>
      <c r="G107" s="383">
        <f t="shared" ref="G107" si="179">G47*G17/10000</f>
        <v>0</v>
      </c>
      <c r="H107" s="385">
        <f t="shared" ref="H107:V107" si="180">H47*H17/10000</f>
        <v>0</v>
      </c>
      <c r="I107" s="385">
        <f t="shared" si="180"/>
        <v>0</v>
      </c>
      <c r="J107" s="385">
        <f t="shared" si="180"/>
        <v>0</v>
      </c>
      <c r="K107" s="385">
        <f t="shared" si="180"/>
        <v>0</v>
      </c>
      <c r="L107" s="385">
        <f t="shared" si="180"/>
        <v>0</v>
      </c>
      <c r="M107" s="385">
        <f t="shared" si="180"/>
        <v>0</v>
      </c>
      <c r="N107" s="387">
        <f t="shared" si="128"/>
        <v>0</v>
      </c>
      <c r="O107" s="1017">
        <f t="shared" si="167"/>
        <v>0</v>
      </c>
      <c r="P107" s="49">
        <f t="shared" ref="P107" si="181">P47*P17/10000</f>
        <v>0</v>
      </c>
      <c r="Q107" s="385">
        <f t="shared" si="180"/>
        <v>0</v>
      </c>
      <c r="R107" s="385">
        <f t="shared" si="180"/>
        <v>0</v>
      </c>
      <c r="S107" s="385">
        <f t="shared" si="180"/>
        <v>0</v>
      </c>
      <c r="T107" s="385">
        <f t="shared" si="180"/>
        <v>0</v>
      </c>
      <c r="U107" s="385">
        <f t="shared" si="180"/>
        <v>0</v>
      </c>
      <c r="V107" s="385">
        <f t="shared" si="180"/>
        <v>0</v>
      </c>
      <c r="W107" s="387">
        <f t="shared" si="130"/>
        <v>0</v>
      </c>
      <c r="X107" s="1017">
        <f t="shared" si="169"/>
        <v>0</v>
      </c>
      <c r="Y107" s="212">
        <f t="shared" si="131"/>
        <v>0</v>
      </c>
      <c r="Z107" s="387">
        <f t="shared" si="132"/>
        <v>0</v>
      </c>
      <c r="AA107" s="1017">
        <f t="shared" si="133"/>
        <v>0</v>
      </c>
      <c r="AB107" s="49">
        <f>表1.3.1.1单方成本调整表!Q15+表1.3.1.1单方成本调整表!S15</f>
        <v>0</v>
      </c>
      <c r="AC107" s="387">
        <f t="shared" si="134"/>
        <v>0</v>
      </c>
      <c r="AD107" s="1017">
        <f t="shared" si="135"/>
        <v>0</v>
      </c>
    </row>
    <row r="108" spans="1:30" s="1019" customFormat="1" outlineLevel="1">
      <c r="A108" s="789" t="str">
        <f>目录及填表说明!$D$3</f>
        <v>请填XX地区</v>
      </c>
      <c r="B108" s="789" t="str">
        <f>目录及填表说明!$D$4</f>
        <v>请填XX项目</v>
      </c>
      <c r="C108" s="1020" t="str">
        <f>C78</f>
        <v>类别2</v>
      </c>
      <c r="D108" s="1198"/>
      <c r="E108" s="385">
        <f t="shared" ref="E108:F108" si="182">E48*E18/10000</f>
        <v>0</v>
      </c>
      <c r="F108" s="385">
        <f t="shared" si="182"/>
        <v>0</v>
      </c>
      <c r="G108" s="383">
        <f t="shared" ref="G108" si="183">G48*G18/10000</f>
        <v>0</v>
      </c>
      <c r="H108" s="385">
        <f t="shared" ref="H108:V108" si="184">H48*H18/10000</f>
        <v>0</v>
      </c>
      <c r="I108" s="385">
        <f t="shared" si="184"/>
        <v>0</v>
      </c>
      <c r="J108" s="385">
        <f t="shared" si="184"/>
        <v>0</v>
      </c>
      <c r="K108" s="385">
        <f t="shared" si="184"/>
        <v>0</v>
      </c>
      <c r="L108" s="385">
        <f t="shared" si="184"/>
        <v>0</v>
      </c>
      <c r="M108" s="385">
        <f t="shared" si="184"/>
        <v>0</v>
      </c>
      <c r="N108" s="387">
        <f t="shared" si="128"/>
        <v>0</v>
      </c>
      <c r="O108" s="1017">
        <f t="shared" si="167"/>
        <v>0</v>
      </c>
      <c r="P108" s="49">
        <f t="shared" ref="P108" si="185">P48*P18/10000</f>
        <v>0</v>
      </c>
      <c r="Q108" s="385">
        <f t="shared" si="184"/>
        <v>0</v>
      </c>
      <c r="R108" s="385">
        <f t="shared" si="184"/>
        <v>0</v>
      </c>
      <c r="S108" s="385">
        <f t="shared" si="184"/>
        <v>0</v>
      </c>
      <c r="T108" s="385">
        <f t="shared" si="184"/>
        <v>0</v>
      </c>
      <c r="U108" s="385">
        <f t="shared" si="184"/>
        <v>0</v>
      </c>
      <c r="V108" s="385">
        <f t="shared" si="184"/>
        <v>0</v>
      </c>
      <c r="W108" s="387">
        <f t="shared" si="130"/>
        <v>0</v>
      </c>
      <c r="X108" s="1017">
        <f t="shared" si="169"/>
        <v>0</v>
      </c>
      <c r="Y108" s="212">
        <f t="shared" si="131"/>
        <v>0</v>
      </c>
      <c r="Z108" s="387">
        <f t="shared" si="132"/>
        <v>0</v>
      </c>
      <c r="AA108" s="1017">
        <f t="shared" si="133"/>
        <v>0</v>
      </c>
      <c r="AB108" s="49">
        <f>表1.3.1.1单方成本调整表!Q16+表1.3.1.1单方成本调整表!S16</f>
        <v>0</v>
      </c>
      <c r="AC108" s="387">
        <f t="shared" si="134"/>
        <v>0</v>
      </c>
      <c r="AD108" s="1017">
        <f t="shared" si="135"/>
        <v>0</v>
      </c>
    </row>
    <row r="109" spans="1:30" s="1019" customFormat="1" outlineLevel="1">
      <c r="A109" s="789" t="str">
        <f>目录及填表说明!$D$3</f>
        <v>请填XX地区</v>
      </c>
      <c r="B109" s="789" t="str">
        <f>目录及填表说明!$D$4</f>
        <v>请填XX项目</v>
      </c>
      <c r="C109" s="1021" t="str">
        <f>C79</f>
        <v>类别3</v>
      </c>
      <c r="D109" s="1198"/>
      <c r="E109" s="385">
        <f t="shared" ref="E109:F109" si="186">E49*E19/10000</f>
        <v>0</v>
      </c>
      <c r="F109" s="385">
        <f t="shared" si="186"/>
        <v>0</v>
      </c>
      <c r="G109" s="383">
        <f t="shared" ref="G109" si="187">G49*G19/10000</f>
        <v>0</v>
      </c>
      <c r="H109" s="385">
        <f t="shared" ref="H109:V109" si="188">H49*H19/10000</f>
        <v>0</v>
      </c>
      <c r="I109" s="385">
        <f t="shared" si="188"/>
        <v>0</v>
      </c>
      <c r="J109" s="385">
        <f t="shared" si="188"/>
        <v>0</v>
      </c>
      <c r="K109" s="385">
        <f t="shared" si="188"/>
        <v>0</v>
      </c>
      <c r="L109" s="385">
        <f t="shared" si="188"/>
        <v>0</v>
      </c>
      <c r="M109" s="385">
        <f t="shared" si="188"/>
        <v>0</v>
      </c>
      <c r="N109" s="387">
        <f t="shared" si="128"/>
        <v>0</v>
      </c>
      <c r="O109" s="1017">
        <f t="shared" si="167"/>
        <v>0</v>
      </c>
      <c r="P109" s="49">
        <f t="shared" ref="P109" si="189">P49*P19/10000</f>
        <v>0</v>
      </c>
      <c r="Q109" s="385">
        <f t="shared" si="188"/>
        <v>0</v>
      </c>
      <c r="R109" s="385">
        <f t="shared" si="188"/>
        <v>0</v>
      </c>
      <c r="S109" s="385">
        <f t="shared" si="188"/>
        <v>0</v>
      </c>
      <c r="T109" s="385">
        <f t="shared" si="188"/>
        <v>0</v>
      </c>
      <c r="U109" s="385">
        <f t="shared" si="188"/>
        <v>0</v>
      </c>
      <c r="V109" s="385">
        <f t="shared" si="188"/>
        <v>0</v>
      </c>
      <c r="W109" s="387">
        <f t="shared" si="130"/>
        <v>0</v>
      </c>
      <c r="X109" s="1017">
        <f t="shared" si="169"/>
        <v>0</v>
      </c>
      <c r="Y109" s="212">
        <f t="shared" si="131"/>
        <v>0</v>
      </c>
      <c r="Z109" s="387">
        <f t="shared" si="132"/>
        <v>0</v>
      </c>
      <c r="AA109" s="1017">
        <f t="shared" si="133"/>
        <v>0</v>
      </c>
      <c r="AB109" s="49">
        <f>表1.3.1.1单方成本调整表!Q17+表1.3.1.1单方成本调整表!S17</f>
        <v>0</v>
      </c>
      <c r="AC109" s="387">
        <f t="shared" si="134"/>
        <v>0</v>
      </c>
      <c r="AD109" s="1017">
        <f t="shared" si="135"/>
        <v>0</v>
      </c>
    </row>
    <row r="110" spans="1:30" s="1019" customFormat="1" outlineLevel="1">
      <c r="A110" s="789" t="str">
        <f>目录及填表说明!$D$3</f>
        <v>请填XX地区</v>
      </c>
      <c r="B110" s="789" t="str">
        <f>目录及填表说明!$D$4</f>
        <v>请填XX项目</v>
      </c>
      <c r="C110" s="1020" t="str">
        <f>C80</f>
        <v>类别4</v>
      </c>
      <c r="D110" s="1198"/>
      <c r="E110" s="385">
        <f t="shared" ref="E110:F110" si="190">E50*E20/10000</f>
        <v>0</v>
      </c>
      <c r="F110" s="385">
        <f t="shared" si="190"/>
        <v>0</v>
      </c>
      <c r="G110" s="383">
        <f t="shared" ref="G110" si="191">G50*G20/10000</f>
        <v>0</v>
      </c>
      <c r="H110" s="385">
        <f t="shared" ref="H110:V110" si="192">H50*H20/10000</f>
        <v>0</v>
      </c>
      <c r="I110" s="385">
        <f t="shared" si="192"/>
        <v>0</v>
      </c>
      <c r="J110" s="385">
        <f t="shared" si="192"/>
        <v>0</v>
      </c>
      <c r="K110" s="385">
        <f t="shared" si="192"/>
        <v>0</v>
      </c>
      <c r="L110" s="385">
        <f t="shared" si="192"/>
        <v>0</v>
      </c>
      <c r="M110" s="385">
        <f t="shared" si="192"/>
        <v>0</v>
      </c>
      <c r="N110" s="387">
        <f t="shared" si="128"/>
        <v>0</v>
      </c>
      <c r="O110" s="1017">
        <f t="shared" si="167"/>
        <v>0</v>
      </c>
      <c r="P110" s="49">
        <f t="shared" ref="P110" si="193">P50*P20/10000</f>
        <v>0</v>
      </c>
      <c r="Q110" s="385">
        <f t="shared" si="192"/>
        <v>0</v>
      </c>
      <c r="R110" s="385">
        <f t="shared" si="192"/>
        <v>0</v>
      </c>
      <c r="S110" s="385">
        <f t="shared" si="192"/>
        <v>0</v>
      </c>
      <c r="T110" s="385">
        <f t="shared" si="192"/>
        <v>0</v>
      </c>
      <c r="U110" s="385">
        <f t="shared" si="192"/>
        <v>0</v>
      </c>
      <c r="V110" s="385">
        <f t="shared" si="192"/>
        <v>0</v>
      </c>
      <c r="W110" s="387">
        <f t="shared" si="130"/>
        <v>0</v>
      </c>
      <c r="X110" s="1017">
        <f t="shared" si="169"/>
        <v>0</v>
      </c>
      <c r="Y110" s="212">
        <f t="shared" si="131"/>
        <v>0</v>
      </c>
      <c r="Z110" s="387">
        <f t="shared" si="132"/>
        <v>0</v>
      </c>
      <c r="AA110" s="1017">
        <f t="shared" si="133"/>
        <v>0</v>
      </c>
      <c r="AB110" s="49">
        <f>表1.3.1.1单方成本调整表!Q18+表1.3.1.1单方成本调整表!S18</f>
        <v>0</v>
      </c>
      <c r="AC110" s="387">
        <f t="shared" si="134"/>
        <v>0</v>
      </c>
      <c r="AD110" s="1017">
        <f t="shared" si="135"/>
        <v>0</v>
      </c>
    </row>
    <row r="111" spans="1:30" s="1019" customFormat="1">
      <c r="A111" s="789" t="str">
        <f>目录及填表说明!$D$3</f>
        <v>请填XX地区</v>
      </c>
      <c r="B111" s="789" t="str">
        <f>目录及填表说明!$D$4</f>
        <v>请填XX项目</v>
      </c>
      <c r="C111" s="1016" t="s">
        <v>31</v>
      </c>
      <c r="D111" s="1198"/>
      <c r="E111" s="382">
        <f t="shared" ref="E111:F111" si="194">SUM(E112:E115)</f>
        <v>0</v>
      </c>
      <c r="F111" s="382">
        <f t="shared" si="194"/>
        <v>0</v>
      </c>
      <c r="G111" s="383">
        <f t="shared" ref="G111" si="195">SUM(G112:G115)</f>
        <v>0</v>
      </c>
      <c r="H111" s="382">
        <f t="shared" ref="H111:V111" si="196">SUM(H112:H115)</f>
        <v>0</v>
      </c>
      <c r="I111" s="382">
        <f t="shared" si="196"/>
        <v>0</v>
      </c>
      <c r="J111" s="382">
        <f t="shared" si="196"/>
        <v>0</v>
      </c>
      <c r="K111" s="382">
        <f t="shared" si="196"/>
        <v>0</v>
      </c>
      <c r="L111" s="382">
        <f t="shared" si="196"/>
        <v>0</v>
      </c>
      <c r="M111" s="382">
        <f t="shared" si="196"/>
        <v>0</v>
      </c>
      <c r="N111" s="387">
        <f t="shared" si="128"/>
        <v>0</v>
      </c>
      <c r="O111" s="1017">
        <f t="shared" si="167"/>
        <v>0</v>
      </c>
      <c r="P111" s="49">
        <f t="shared" ref="P111" si="197">SUM(P112:P115)</f>
        <v>0</v>
      </c>
      <c r="Q111" s="382">
        <f t="shared" si="196"/>
        <v>0</v>
      </c>
      <c r="R111" s="382">
        <f t="shared" si="196"/>
        <v>0</v>
      </c>
      <c r="S111" s="382">
        <f t="shared" si="196"/>
        <v>0</v>
      </c>
      <c r="T111" s="382">
        <f t="shared" si="196"/>
        <v>0</v>
      </c>
      <c r="U111" s="382">
        <f t="shared" si="196"/>
        <v>0</v>
      </c>
      <c r="V111" s="382">
        <f t="shared" si="196"/>
        <v>0</v>
      </c>
      <c r="W111" s="387">
        <f t="shared" si="130"/>
        <v>0</v>
      </c>
      <c r="X111" s="1017">
        <f t="shared" si="169"/>
        <v>0</v>
      </c>
      <c r="Y111" s="212">
        <f t="shared" si="131"/>
        <v>0</v>
      </c>
      <c r="Z111" s="387">
        <f t="shared" si="132"/>
        <v>0</v>
      </c>
      <c r="AA111" s="1017">
        <f t="shared" si="133"/>
        <v>0</v>
      </c>
      <c r="AB111" s="49">
        <f>表1.3.1.1单方成本调整表!Q19+表1.3.1.1单方成本调整表!S19</f>
        <v>0</v>
      </c>
      <c r="AC111" s="387">
        <f t="shared" si="134"/>
        <v>0</v>
      </c>
      <c r="AD111" s="1017">
        <f t="shared" si="135"/>
        <v>0</v>
      </c>
    </row>
    <row r="112" spans="1:30" s="1019" customFormat="1" outlineLevel="1">
      <c r="A112" s="789" t="str">
        <f>目录及填表说明!$D$3</f>
        <v>请填XX地区</v>
      </c>
      <c r="B112" s="789" t="str">
        <f>目录及填表说明!$D$4</f>
        <v>请填XX项目</v>
      </c>
      <c r="C112" s="1020" t="str">
        <f>C82</f>
        <v>类别1</v>
      </c>
      <c r="D112" s="1198"/>
      <c r="E112" s="385">
        <f t="shared" ref="E112:F112" si="198">E52*E22/10000</f>
        <v>0</v>
      </c>
      <c r="F112" s="385">
        <f t="shared" si="198"/>
        <v>0</v>
      </c>
      <c r="G112" s="383">
        <f t="shared" ref="G112" si="199">G52*G22/10000</f>
        <v>0</v>
      </c>
      <c r="H112" s="385">
        <f t="shared" ref="H112:V112" si="200">H52*H22/10000</f>
        <v>0</v>
      </c>
      <c r="I112" s="385">
        <f t="shared" si="200"/>
        <v>0</v>
      </c>
      <c r="J112" s="385">
        <f t="shared" si="200"/>
        <v>0</v>
      </c>
      <c r="K112" s="385">
        <f t="shared" si="200"/>
        <v>0</v>
      </c>
      <c r="L112" s="385">
        <f t="shared" si="200"/>
        <v>0</v>
      </c>
      <c r="M112" s="385">
        <f t="shared" si="200"/>
        <v>0</v>
      </c>
      <c r="N112" s="387">
        <f t="shared" si="128"/>
        <v>0</v>
      </c>
      <c r="O112" s="1017">
        <f t="shared" si="167"/>
        <v>0</v>
      </c>
      <c r="P112" s="49">
        <f t="shared" ref="P112" si="201">P52*P22/10000</f>
        <v>0</v>
      </c>
      <c r="Q112" s="385">
        <f t="shared" si="200"/>
        <v>0</v>
      </c>
      <c r="R112" s="385">
        <f t="shared" si="200"/>
        <v>0</v>
      </c>
      <c r="S112" s="385">
        <f t="shared" si="200"/>
        <v>0</v>
      </c>
      <c r="T112" s="385">
        <f t="shared" si="200"/>
        <v>0</v>
      </c>
      <c r="U112" s="385">
        <f t="shared" si="200"/>
        <v>0</v>
      </c>
      <c r="V112" s="385">
        <f t="shared" si="200"/>
        <v>0</v>
      </c>
      <c r="W112" s="387">
        <f t="shared" si="130"/>
        <v>0</v>
      </c>
      <c r="X112" s="1017">
        <f t="shared" si="169"/>
        <v>0</v>
      </c>
      <c r="Y112" s="212">
        <f t="shared" si="131"/>
        <v>0</v>
      </c>
      <c r="Z112" s="387">
        <f t="shared" si="132"/>
        <v>0</v>
      </c>
      <c r="AA112" s="1017">
        <f t="shared" si="133"/>
        <v>0</v>
      </c>
      <c r="AB112" s="49">
        <f>表1.3.1.1单方成本调整表!Q20+表1.3.1.1单方成本调整表!S20</f>
        <v>0</v>
      </c>
      <c r="AC112" s="387">
        <f t="shared" si="134"/>
        <v>0</v>
      </c>
      <c r="AD112" s="1017">
        <f t="shared" si="135"/>
        <v>0</v>
      </c>
    </row>
    <row r="113" spans="1:30" s="1019" customFormat="1" outlineLevel="1">
      <c r="A113" s="789" t="str">
        <f>目录及填表说明!$D$3</f>
        <v>请填XX地区</v>
      </c>
      <c r="B113" s="789" t="str">
        <f>目录及填表说明!$D$4</f>
        <v>请填XX项目</v>
      </c>
      <c r="C113" s="1020" t="str">
        <f>C83</f>
        <v>类别2</v>
      </c>
      <c r="D113" s="1198"/>
      <c r="E113" s="385">
        <f t="shared" ref="E113:F113" si="202">E53*E23/10000</f>
        <v>0</v>
      </c>
      <c r="F113" s="385">
        <f t="shared" si="202"/>
        <v>0</v>
      </c>
      <c r="G113" s="383">
        <f t="shared" ref="G113" si="203">G53*G23/10000</f>
        <v>0</v>
      </c>
      <c r="H113" s="385">
        <f t="shared" ref="H113:V113" si="204">H53*H23/10000</f>
        <v>0</v>
      </c>
      <c r="I113" s="385">
        <f t="shared" si="204"/>
        <v>0</v>
      </c>
      <c r="J113" s="385">
        <f t="shared" si="204"/>
        <v>0</v>
      </c>
      <c r="K113" s="385">
        <f t="shared" si="204"/>
        <v>0</v>
      </c>
      <c r="L113" s="385">
        <f t="shared" si="204"/>
        <v>0</v>
      </c>
      <c r="M113" s="385">
        <f t="shared" si="204"/>
        <v>0</v>
      </c>
      <c r="N113" s="387">
        <f t="shared" si="128"/>
        <v>0</v>
      </c>
      <c r="O113" s="1017">
        <f t="shared" si="167"/>
        <v>0</v>
      </c>
      <c r="P113" s="49">
        <f t="shared" ref="P113" si="205">P53*P23/10000</f>
        <v>0</v>
      </c>
      <c r="Q113" s="385">
        <f t="shared" si="204"/>
        <v>0</v>
      </c>
      <c r="R113" s="385">
        <f t="shared" si="204"/>
        <v>0</v>
      </c>
      <c r="S113" s="385">
        <f t="shared" si="204"/>
        <v>0</v>
      </c>
      <c r="T113" s="385">
        <f t="shared" si="204"/>
        <v>0</v>
      </c>
      <c r="U113" s="385">
        <f t="shared" si="204"/>
        <v>0</v>
      </c>
      <c r="V113" s="385">
        <f t="shared" si="204"/>
        <v>0</v>
      </c>
      <c r="W113" s="387">
        <f t="shared" si="130"/>
        <v>0</v>
      </c>
      <c r="X113" s="1017">
        <f t="shared" si="169"/>
        <v>0</v>
      </c>
      <c r="Y113" s="212">
        <f t="shared" si="131"/>
        <v>0</v>
      </c>
      <c r="Z113" s="387">
        <f t="shared" si="132"/>
        <v>0</v>
      </c>
      <c r="AA113" s="1017">
        <f t="shared" si="133"/>
        <v>0</v>
      </c>
      <c r="AB113" s="49">
        <f>表1.3.1.1单方成本调整表!Q21+表1.3.1.1单方成本调整表!S21</f>
        <v>0</v>
      </c>
      <c r="AC113" s="387">
        <f t="shared" si="134"/>
        <v>0</v>
      </c>
      <c r="AD113" s="1017">
        <f t="shared" si="135"/>
        <v>0</v>
      </c>
    </row>
    <row r="114" spans="1:30" s="1019" customFormat="1" outlineLevel="1">
      <c r="A114" s="789" t="str">
        <f>目录及填表说明!$D$3</f>
        <v>请填XX地区</v>
      </c>
      <c r="B114" s="789" t="str">
        <f>目录及填表说明!$D$4</f>
        <v>请填XX项目</v>
      </c>
      <c r="C114" s="1021" t="str">
        <f>C84</f>
        <v>类别3</v>
      </c>
      <c r="D114" s="1198"/>
      <c r="E114" s="385">
        <f t="shared" ref="E114:F114" si="206">E54*E24/10000</f>
        <v>0</v>
      </c>
      <c r="F114" s="385">
        <f t="shared" si="206"/>
        <v>0</v>
      </c>
      <c r="G114" s="383">
        <f t="shared" ref="G114" si="207">G54*G24/10000</f>
        <v>0</v>
      </c>
      <c r="H114" s="385">
        <f t="shared" ref="H114:V114" si="208">H54*H24/10000</f>
        <v>0</v>
      </c>
      <c r="I114" s="385">
        <f t="shared" si="208"/>
        <v>0</v>
      </c>
      <c r="J114" s="385">
        <f t="shared" si="208"/>
        <v>0</v>
      </c>
      <c r="K114" s="385">
        <f t="shared" si="208"/>
        <v>0</v>
      </c>
      <c r="L114" s="385">
        <f t="shared" si="208"/>
        <v>0</v>
      </c>
      <c r="M114" s="385">
        <f t="shared" si="208"/>
        <v>0</v>
      </c>
      <c r="N114" s="387">
        <f t="shared" si="128"/>
        <v>0</v>
      </c>
      <c r="O114" s="1017">
        <f t="shared" si="167"/>
        <v>0</v>
      </c>
      <c r="P114" s="49">
        <f t="shared" ref="P114" si="209">P54*P24/10000</f>
        <v>0</v>
      </c>
      <c r="Q114" s="385">
        <f t="shared" si="208"/>
        <v>0</v>
      </c>
      <c r="R114" s="385">
        <f t="shared" si="208"/>
        <v>0</v>
      </c>
      <c r="S114" s="385">
        <f t="shared" si="208"/>
        <v>0</v>
      </c>
      <c r="T114" s="385">
        <f t="shared" si="208"/>
        <v>0</v>
      </c>
      <c r="U114" s="385">
        <f t="shared" si="208"/>
        <v>0</v>
      </c>
      <c r="V114" s="385">
        <f t="shared" si="208"/>
        <v>0</v>
      </c>
      <c r="W114" s="387">
        <f t="shared" si="130"/>
        <v>0</v>
      </c>
      <c r="X114" s="1017">
        <f t="shared" si="169"/>
        <v>0</v>
      </c>
      <c r="Y114" s="212">
        <f t="shared" si="131"/>
        <v>0</v>
      </c>
      <c r="Z114" s="387">
        <f t="shared" si="132"/>
        <v>0</v>
      </c>
      <c r="AA114" s="1017">
        <f t="shared" si="133"/>
        <v>0</v>
      </c>
      <c r="AB114" s="49">
        <f>表1.3.1.1单方成本调整表!Q22+表1.3.1.1单方成本调整表!S22</f>
        <v>0</v>
      </c>
      <c r="AC114" s="387">
        <f t="shared" si="134"/>
        <v>0</v>
      </c>
      <c r="AD114" s="1017">
        <f t="shared" si="135"/>
        <v>0</v>
      </c>
    </row>
    <row r="115" spans="1:30" s="1019" customFormat="1" outlineLevel="1">
      <c r="A115" s="789" t="str">
        <f>目录及填表说明!$D$3</f>
        <v>请填XX地区</v>
      </c>
      <c r="B115" s="789" t="str">
        <f>目录及填表说明!$D$4</f>
        <v>请填XX项目</v>
      </c>
      <c r="C115" s="1020" t="str">
        <f>C85</f>
        <v>类别4</v>
      </c>
      <c r="D115" s="1198"/>
      <c r="E115" s="385">
        <f t="shared" ref="E115:F115" si="210">E55*E25/10000</f>
        <v>0</v>
      </c>
      <c r="F115" s="385">
        <f t="shared" si="210"/>
        <v>0</v>
      </c>
      <c r="G115" s="383">
        <f t="shared" ref="G115" si="211">G55*G25/10000</f>
        <v>0</v>
      </c>
      <c r="H115" s="385">
        <f t="shared" ref="H115:V115" si="212">H55*H25/10000</f>
        <v>0</v>
      </c>
      <c r="I115" s="385">
        <f t="shared" si="212"/>
        <v>0</v>
      </c>
      <c r="J115" s="385">
        <f t="shared" si="212"/>
        <v>0</v>
      </c>
      <c r="K115" s="385">
        <f t="shared" si="212"/>
        <v>0</v>
      </c>
      <c r="L115" s="385">
        <f t="shared" si="212"/>
        <v>0</v>
      </c>
      <c r="M115" s="385">
        <f t="shared" si="212"/>
        <v>0</v>
      </c>
      <c r="N115" s="387">
        <f t="shared" si="128"/>
        <v>0</v>
      </c>
      <c r="O115" s="1017">
        <f t="shared" si="167"/>
        <v>0</v>
      </c>
      <c r="P115" s="49">
        <f t="shared" ref="P115" si="213">P55*P25/10000</f>
        <v>0</v>
      </c>
      <c r="Q115" s="385">
        <f t="shared" si="212"/>
        <v>0</v>
      </c>
      <c r="R115" s="385">
        <f t="shared" si="212"/>
        <v>0</v>
      </c>
      <c r="S115" s="385">
        <f t="shared" si="212"/>
        <v>0</v>
      </c>
      <c r="T115" s="385">
        <f t="shared" si="212"/>
        <v>0</v>
      </c>
      <c r="U115" s="385">
        <f t="shared" si="212"/>
        <v>0</v>
      </c>
      <c r="V115" s="385">
        <f t="shared" si="212"/>
        <v>0</v>
      </c>
      <c r="W115" s="387">
        <f t="shared" si="130"/>
        <v>0</v>
      </c>
      <c r="X115" s="1017">
        <f t="shared" si="169"/>
        <v>0</v>
      </c>
      <c r="Y115" s="212">
        <f t="shared" si="131"/>
        <v>0</v>
      </c>
      <c r="Z115" s="387">
        <f t="shared" si="132"/>
        <v>0</v>
      </c>
      <c r="AA115" s="1017">
        <f t="shared" si="133"/>
        <v>0</v>
      </c>
      <c r="AB115" s="49">
        <f>表1.3.1.1单方成本调整表!Q23+表1.3.1.1单方成本调整表!S23</f>
        <v>0</v>
      </c>
      <c r="AC115" s="387">
        <f t="shared" si="134"/>
        <v>0</v>
      </c>
      <c r="AD115" s="1017">
        <f t="shared" si="135"/>
        <v>0</v>
      </c>
    </row>
    <row r="116" spans="1:30" s="1019" customFormat="1">
      <c r="A116" s="789" t="str">
        <f>目录及填表说明!$D$3</f>
        <v>请填XX地区</v>
      </c>
      <c r="B116" s="789" t="str">
        <f>目录及填表说明!$D$4</f>
        <v>请填XX项目</v>
      </c>
      <c r="C116" s="1016" t="s">
        <v>32</v>
      </c>
      <c r="D116" s="1198"/>
      <c r="E116" s="382">
        <f t="shared" ref="E116:F116" si="214">SUM(E117:E120)</f>
        <v>0</v>
      </c>
      <c r="F116" s="382">
        <f t="shared" si="214"/>
        <v>0</v>
      </c>
      <c r="G116" s="383">
        <f t="shared" ref="G116" si="215">SUM(G117:G120)</f>
        <v>0</v>
      </c>
      <c r="H116" s="382">
        <f t="shared" ref="H116:V116" si="216">SUM(H117:H120)</f>
        <v>0</v>
      </c>
      <c r="I116" s="382">
        <f t="shared" si="216"/>
        <v>0</v>
      </c>
      <c r="J116" s="382">
        <f t="shared" si="216"/>
        <v>0</v>
      </c>
      <c r="K116" s="382">
        <f t="shared" si="216"/>
        <v>0</v>
      </c>
      <c r="L116" s="382">
        <f t="shared" si="216"/>
        <v>0</v>
      </c>
      <c r="M116" s="382">
        <f t="shared" si="216"/>
        <v>0</v>
      </c>
      <c r="N116" s="387">
        <f t="shared" si="128"/>
        <v>0</v>
      </c>
      <c r="O116" s="1017">
        <f t="shared" si="167"/>
        <v>0</v>
      </c>
      <c r="P116" s="49">
        <f t="shared" ref="P116" si="217">SUM(P117:P120)</f>
        <v>0</v>
      </c>
      <c r="Q116" s="382">
        <f t="shared" si="216"/>
        <v>0</v>
      </c>
      <c r="R116" s="382">
        <f t="shared" si="216"/>
        <v>0</v>
      </c>
      <c r="S116" s="382">
        <f t="shared" si="216"/>
        <v>0</v>
      </c>
      <c r="T116" s="382">
        <f t="shared" si="216"/>
        <v>0</v>
      </c>
      <c r="U116" s="382">
        <f t="shared" si="216"/>
        <v>0</v>
      </c>
      <c r="V116" s="382">
        <f t="shared" si="216"/>
        <v>0</v>
      </c>
      <c r="W116" s="387">
        <f t="shared" si="130"/>
        <v>0</v>
      </c>
      <c r="X116" s="1017">
        <f t="shared" si="169"/>
        <v>0</v>
      </c>
      <c r="Y116" s="212">
        <f t="shared" si="131"/>
        <v>0</v>
      </c>
      <c r="Z116" s="387">
        <f t="shared" si="132"/>
        <v>0</v>
      </c>
      <c r="AA116" s="1017">
        <f t="shared" si="133"/>
        <v>0</v>
      </c>
      <c r="AB116" s="49">
        <f>表1.3.1.1单方成本调整表!Q24+表1.3.1.1单方成本调整表!S24</f>
        <v>0</v>
      </c>
      <c r="AC116" s="387">
        <f t="shared" si="134"/>
        <v>0</v>
      </c>
      <c r="AD116" s="1017">
        <f t="shared" si="135"/>
        <v>0</v>
      </c>
    </row>
    <row r="117" spans="1:30" s="1019" customFormat="1" outlineLevel="1">
      <c r="A117" s="789" t="str">
        <f>目录及填表说明!$D$3</f>
        <v>请填XX地区</v>
      </c>
      <c r="B117" s="789" t="str">
        <f>目录及填表说明!$D$4</f>
        <v>请填XX项目</v>
      </c>
      <c r="C117" s="1020" t="str">
        <f>C87</f>
        <v>类别1</v>
      </c>
      <c r="D117" s="1198"/>
      <c r="E117" s="385">
        <f t="shared" ref="E117:F117" si="218">E57*E27/10000</f>
        <v>0</v>
      </c>
      <c r="F117" s="385">
        <f t="shared" si="218"/>
        <v>0</v>
      </c>
      <c r="G117" s="383">
        <f t="shared" ref="G117" si="219">G57*G27/10000</f>
        <v>0</v>
      </c>
      <c r="H117" s="385">
        <f t="shared" ref="H117:V117" si="220">H57*H27/10000</f>
        <v>0</v>
      </c>
      <c r="I117" s="385">
        <f t="shared" si="220"/>
        <v>0</v>
      </c>
      <c r="J117" s="385">
        <f t="shared" si="220"/>
        <v>0</v>
      </c>
      <c r="K117" s="385">
        <f t="shared" si="220"/>
        <v>0</v>
      </c>
      <c r="L117" s="385">
        <f t="shared" si="220"/>
        <v>0</v>
      </c>
      <c r="M117" s="385">
        <f t="shared" si="220"/>
        <v>0</v>
      </c>
      <c r="N117" s="387">
        <f t="shared" si="128"/>
        <v>0</v>
      </c>
      <c r="O117" s="1017">
        <f t="shared" si="167"/>
        <v>0</v>
      </c>
      <c r="P117" s="49">
        <f t="shared" ref="P117" si="221">P57*P27/10000</f>
        <v>0</v>
      </c>
      <c r="Q117" s="385">
        <f t="shared" si="220"/>
        <v>0</v>
      </c>
      <c r="R117" s="385">
        <f t="shared" si="220"/>
        <v>0</v>
      </c>
      <c r="S117" s="385">
        <f t="shared" si="220"/>
        <v>0</v>
      </c>
      <c r="T117" s="385">
        <f t="shared" si="220"/>
        <v>0</v>
      </c>
      <c r="U117" s="385">
        <f t="shared" si="220"/>
        <v>0</v>
      </c>
      <c r="V117" s="385">
        <f t="shared" si="220"/>
        <v>0</v>
      </c>
      <c r="W117" s="387">
        <f t="shared" si="130"/>
        <v>0</v>
      </c>
      <c r="X117" s="1017">
        <f t="shared" si="169"/>
        <v>0</v>
      </c>
      <c r="Y117" s="212">
        <f t="shared" si="131"/>
        <v>0</v>
      </c>
      <c r="Z117" s="387">
        <f t="shared" si="132"/>
        <v>0</v>
      </c>
      <c r="AA117" s="1017">
        <f t="shared" si="133"/>
        <v>0</v>
      </c>
      <c r="AB117" s="49">
        <f>表1.3.1.1单方成本调整表!Q25+表1.3.1.1单方成本调整表!S25</f>
        <v>0</v>
      </c>
      <c r="AC117" s="387">
        <f t="shared" si="134"/>
        <v>0</v>
      </c>
      <c r="AD117" s="1017">
        <f t="shared" si="135"/>
        <v>0</v>
      </c>
    </row>
    <row r="118" spans="1:30" s="1019" customFormat="1" outlineLevel="1">
      <c r="A118" s="789" t="str">
        <f>目录及填表说明!$D$3</f>
        <v>请填XX地区</v>
      </c>
      <c r="B118" s="789" t="str">
        <f>目录及填表说明!$D$4</f>
        <v>请填XX项目</v>
      </c>
      <c r="C118" s="1020" t="str">
        <f>C88</f>
        <v>类别2</v>
      </c>
      <c r="D118" s="1198"/>
      <c r="E118" s="385">
        <f t="shared" ref="E118:F118" si="222">E58*E28/10000</f>
        <v>0</v>
      </c>
      <c r="F118" s="385">
        <f t="shared" si="222"/>
        <v>0</v>
      </c>
      <c r="G118" s="383">
        <f t="shared" ref="G118" si="223">G58*G28/10000</f>
        <v>0</v>
      </c>
      <c r="H118" s="385">
        <f t="shared" ref="H118:V118" si="224">H58*H28/10000</f>
        <v>0</v>
      </c>
      <c r="I118" s="385">
        <f t="shared" si="224"/>
        <v>0</v>
      </c>
      <c r="J118" s="385">
        <f t="shared" si="224"/>
        <v>0</v>
      </c>
      <c r="K118" s="385">
        <f t="shared" si="224"/>
        <v>0</v>
      </c>
      <c r="L118" s="385">
        <f t="shared" si="224"/>
        <v>0</v>
      </c>
      <c r="M118" s="385">
        <f t="shared" si="224"/>
        <v>0</v>
      </c>
      <c r="N118" s="387">
        <f t="shared" si="128"/>
        <v>0</v>
      </c>
      <c r="O118" s="1017">
        <f t="shared" si="167"/>
        <v>0</v>
      </c>
      <c r="P118" s="49">
        <f t="shared" ref="P118" si="225">P58*P28/10000</f>
        <v>0</v>
      </c>
      <c r="Q118" s="385">
        <f t="shared" si="224"/>
        <v>0</v>
      </c>
      <c r="R118" s="385">
        <f t="shared" si="224"/>
        <v>0</v>
      </c>
      <c r="S118" s="385">
        <f t="shared" si="224"/>
        <v>0</v>
      </c>
      <c r="T118" s="385">
        <f t="shared" si="224"/>
        <v>0</v>
      </c>
      <c r="U118" s="385">
        <f t="shared" si="224"/>
        <v>0</v>
      </c>
      <c r="V118" s="385">
        <f t="shared" si="224"/>
        <v>0</v>
      </c>
      <c r="W118" s="387">
        <f t="shared" si="130"/>
        <v>0</v>
      </c>
      <c r="X118" s="1017">
        <f t="shared" si="169"/>
        <v>0</v>
      </c>
      <c r="Y118" s="212">
        <f t="shared" si="131"/>
        <v>0</v>
      </c>
      <c r="Z118" s="387">
        <f t="shared" si="132"/>
        <v>0</v>
      </c>
      <c r="AA118" s="1017">
        <f t="shared" si="133"/>
        <v>0</v>
      </c>
      <c r="AB118" s="49">
        <f>表1.3.1.1单方成本调整表!Q26+表1.3.1.1单方成本调整表!S26</f>
        <v>0</v>
      </c>
      <c r="AC118" s="387">
        <f t="shared" si="134"/>
        <v>0</v>
      </c>
      <c r="AD118" s="1017">
        <f t="shared" si="135"/>
        <v>0</v>
      </c>
    </row>
    <row r="119" spans="1:30" s="1019" customFormat="1" outlineLevel="1">
      <c r="A119" s="789" t="str">
        <f>目录及填表说明!$D$3</f>
        <v>请填XX地区</v>
      </c>
      <c r="B119" s="789" t="str">
        <f>目录及填表说明!$D$4</f>
        <v>请填XX项目</v>
      </c>
      <c r="C119" s="1021" t="str">
        <f>C89</f>
        <v>类别3</v>
      </c>
      <c r="D119" s="1198"/>
      <c r="E119" s="385">
        <f t="shared" ref="E119:F119" si="226">E59*E29/10000</f>
        <v>0</v>
      </c>
      <c r="F119" s="385">
        <f t="shared" si="226"/>
        <v>0</v>
      </c>
      <c r="G119" s="383">
        <f t="shared" ref="G119" si="227">G59*G29/10000</f>
        <v>0</v>
      </c>
      <c r="H119" s="385">
        <f t="shared" ref="H119:V119" si="228">H59*H29/10000</f>
        <v>0</v>
      </c>
      <c r="I119" s="385">
        <f t="shared" si="228"/>
        <v>0</v>
      </c>
      <c r="J119" s="385">
        <f t="shared" si="228"/>
        <v>0</v>
      </c>
      <c r="K119" s="385">
        <f t="shared" si="228"/>
        <v>0</v>
      </c>
      <c r="L119" s="385">
        <f t="shared" si="228"/>
        <v>0</v>
      </c>
      <c r="M119" s="385">
        <f t="shared" si="228"/>
        <v>0</v>
      </c>
      <c r="N119" s="387">
        <f t="shared" si="128"/>
        <v>0</v>
      </c>
      <c r="O119" s="1017">
        <f t="shared" si="167"/>
        <v>0</v>
      </c>
      <c r="P119" s="49">
        <f t="shared" ref="P119" si="229">P59*P29/10000</f>
        <v>0</v>
      </c>
      <c r="Q119" s="385">
        <f t="shared" si="228"/>
        <v>0</v>
      </c>
      <c r="R119" s="385">
        <f t="shared" si="228"/>
        <v>0</v>
      </c>
      <c r="S119" s="385">
        <f t="shared" si="228"/>
        <v>0</v>
      </c>
      <c r="T119" s="385">
        <f t="shared" si="228"/>
        <v>0</v>
      </c>
      <c r="U119" s="385">
        <f t="shared" si="228"/>
        <v>0</v>
      </c>
      <c r="V119" s="385">
        <f t="shared" si="228"/>
        <v>0</v>
      </c>
      <c r="W119" s="387">
        <f t="shared" si="130"/>
        <v>0</v>
      </c>
      <c r="X119" s="1017">
        <f t="shared" si="169"/>
        <v>0</v>
      </c>
      <c r="Y119" s="212">
        <f t="shared" si="131"/>
        <v>0</v>
      </c>
      <c r="Z119" s="387">
        <f t="shared" si="132"/>
        <v>0</v>
      </c>
      <c r="AA119" s="1017">
        <f t="shared" si="133"/>
        <v>0</v>
      </c>
      <c r="AB119" s="49">
        <f>表1.3.1.1单方成本调整表!Q27+表1.3.1.1单方成本调整表!S27</f>
        <v>0</v>
      </c>
      <c r="AC119" s="387">
        <f t="shared" si="134"/>
        <v>0</v>
      </c>
      <c r="AD119" s="1017">
        <f t="shared" si="135"/>
        <v>0</v>
      </c>
    </row>
    <row r="120" spans="1:30" s="1019" customFormat="1" outlineLevel="1">
      <c r="A120" s="789" t="str">
        <f>目录及填表说明!$D$3</f>
        <v>请填XX地区</v>
      </c>
      <c r="B120" s="789" t="str">
        <f>目录及填表说明!$D$4</f>
        <v>请填XX项目</v>
      </c>
      <c r="C120" s="1020" t="str">
        <f>C90</f>
        <v>类别4</v>
      </c>
      <c r="D120" s="1198"/>
      <c r="E120" s="385">
        <f t="shared" ref="E120:F123" si="230">E60*E30/10000</f>
        <v>0</v>
      </c>
      <c r="F120" s="385">
        <f t="shared" si="230"/>
        <v>0</v>
      </c>
      <c r="G120" s="383">
        <f t="shared" ref="G120:M123" si="231">G60*G30/10000</f>
        <v>0</v>
      </c>
      <c r="H120" s="385">
        <f t="shared" ref="H120:V120" si="232">H60*H30/10000</f>
        <v>0</v>
      </c>
      <c r="I120" s="385">
        <f t="shared" si="232"/>
        <v>0</v>
      </c>
      <c r="J120" s="385">
        <f t="shared" si="232"/>
        <v>0</v>
      </c>
      <c r="K120" s="385">
        <f t="shared" si="232"/>
        <v>0</v>
      </c>
      <c r="L120" s="385">
        <f t="shared" si="232"/>
        <v>0</v>
      </c>
      <c r="M120" s="385">
        <f t="shared" si="232"/>
        <v>0</v>
      </c>
      <c r="N120" s="387">
        <f t="shared" si="128"/>
        <v>0</v>
      </c>
      <c r="O120" s="1017">
        <f t="shared" si="167"/>
        <v>0</v>
      </c>
      <c r="P120" s="49">
        <f t="shared" ref="P120:V123" si="233">P60*P30/10000</f>
        <v>0</v>
      </c>
      <c r="Q120" s="385">
        <f t="shared" si="232"/>
        <v>0</v>
      </c>
      <c r="R120" s="385">
        <f t="shared" si="232"/>
        <v>0</v>
      </c>
      <c r="S120" s="385">
        <f t="shared" si="232"/>
        <v>0</v>
      </c>
      <c r="T120" s="385">
        <f t="shared" si="232"/>
        <v>0</v>
      </c>
      <c r="U120" s="385">
        <f t="shared" si="232"/>
        <v>0</v>
      </c>
      <c r="V120" s="385">
        <f t="shared" si="232"/>
        <v>0</v>
      </c>
      <c r="W120" s="387">
        <f t="shared" si="130"/>
        <v>0</v>
      </c>
      <c r="X120" s="1017">
        <f t="shared" si="169"/>
        <v>0</v>
      </c>
      <c r="Y120" s="212">
        <f t="shared" si="131"/>
        <v>0</v>
      </c>
      <c r="Z120" s="387">
        <f t="shared" si="132"/>
        <v>0</v>
      </c>
      <c r="AA120" s="1017">
        <f t="shared" si="133"/>
        <v>0</v>
      </c>
      <c r="AB120" s="49">
        <f>表1.3.1.1单方成本调整表!Q28+表1.3.1.1单方成本调整表!S28</f>
        <v>0</v>
      </c>
      <c r="AC120" s="387">
        <f t="shared" si="134"/>
        <v>0</v>
      </c>
      <c r="AD120" s="1017">
        <f t="shared" si="135"/>
        <v>0</v>
      </c>
    </row>
    <row r="121" spans="1:30" s="1019" customFormat="1">
      <c r="A121" s="789" t="str">
        <f>目录及填表说明!$D$3</f>
        <v>请填XX地区</v>
      </c>
      <c r="B121" s="789" t="str">
        <f>目录及填表说明!$D$4</f>
        <v>请填XX项目</v>
      </c>
      <c r="C121" s="1016" t="s">
        <v>33</v>
      </c>
      <c r="D121" s="1198"/>
      <c r="E121" s="382">
        <f>SUM(E122:E123)</f>
        <v>0</v>
      </c>
      <c r="F121" s="382">
        <f>SUM(F122:F123)</f>
        <v>0</v>
      </c>
      <c r="G121" s="383">
        <f t="shared" ref="G121:M121" si="234">SUM(G122:G123)</f>
        <v>0</v>
      </c>
      <c r="H121" s="382">
        <f t="shared" si="234"/>
        <v>0</v>
      </c>
      <c r="I121" s="382">
        <f t="shared" si="234"/>
        <v>0</v>
      </c>
      <c r="J121" s="382">
        <f t="shared" si="234"/>
        <v>0</v>
      </c>
      <c r="K121" s="382">
        <f t="shared" si="234"/>
        <v>0</v>
      </c>
      <c r="L121" s="382">
        <f t="shared" si="234"/>
        <v>0</v>
      </c>
      <c r="M121" s="382">
        <f t="shared" si="234"/>
        <v>0</v>
      </c>
      <c r="N121" s="387">
        <f t="shared" si="128"/>
        <v>0</v>
      </c>
      <c r="O121" s="1017">
        <f t="shared" ref="O121" si="235">SUM(O122:O123)</f>
        <v>0</v>
      </c>
      <c r="P121" s="49">
        <f t="shared" ref="P121" si="236">SUM(P122:P123)</f>
        <v>0</v>
      </c>
      <c r="Q121" s="382">
        <f t="shared" ref="Q121" si="237">SUM(Q122:Q123)</f>
        <v>0</v>
      </c>
      <c r="R121" s="382">
        <f t="shared" ref="R121" si="238">SUM(R122:R123)</f>
        <v>0</v>
      </c>
      <c r="S121" s="382">
        <f t="shared" ref="S121" si="239">SUM(S122:S123)</f>
        <v>0</v>
      </c>
      <c r="T121" s="382">
        <f t="shared" ref="T121" si="240">SUM(T122:T123)</f>
        <v>0</v>
      </c>
      <c r="U121" s="382">
        <f t="shared" ref="U121" si="241">SUM(U122:U123)</f>
        <v>0</v>
      </c>
      <c r="V121" s="382">
        <f t="shared" ref="V121" si="242">SUM(V122:V123)</f>
        <v>0</v>
      </c>
      <c r="W121" s="387">
        <f t="shared" si="130"/>
        <v>0</v>
      </c>
      <c r="X121" s="1017">
        <f t="shared" si="169"/>
        <v>0</v>
      </c>
      <c r="Y121" s="212">
        <f t="shared" si="131"/>
        <v>0</v>
      </c>
      <c r="Z121" s="387">
        <f t="shared" si="132"/>
        <v>0</v>
      </c>
      <c r="AA121" s="1017">
        <f t="shared" si="133"/>
        <v>0</v>
      </c>
      <c r="AB121" s="49">
        <f>表1.3.1.1单方成本调整表!Q29+表1.3.1.1单方成本调整表!S29</f>
        <v>0</v>
      </c>
      <c r="AC121" s="387">
        <f t="shared" si="134"/>
        <v>0</v>
      </c>
      <c r="AD121" s="1017">
        <f t="shared" si="135"/>
        <v>0</v>
      </c>
    </row>
    <row r="122" spans="1:30" s="1019" customFormat="1" outlineLevel="1">
      <c r="A122" s="789"/>
      <c r="B122" s="789"/>
      <c r="C122" s="1020" t="s">
        <v>920</v>
      </c>
      <c r="D122" s="1199"/>
      <c r="E122" s="385">
        <f t="shared" si="230"/>
        <v>0</v>
      </c>
      <c r="F122" s="385">
        <f t="shared" si="230"/>
        <v>0</v>
      </c>
      <c r="G122" s="383">
        <f t="shared" si="231"/>
        <v>0</v>
      </c>
      <c r="H122" s="385">
        <f t="shared" si="231"/>
        <v>0</v>
      </c>
      <c r="I122" s="385">
        <f t="shared" si="231"/>
        <v>0</v>
      </c>
      <c r="J122" s="385">
        <f t="shared" si="231"/>
        <v>0</v>
      </c>
      <c r="K122" s="385">
        <f t="shared" si="231"/>
        <v>0</v>
      </c>
      <c r="L122" s="385">
        <f t="shared" si="231"/>
        <v>0</v>
      </c>
      <c r="M122" s="385">
        <f t="shared" si="231"/>
        <v>0</v>
      </c>
      <c r="N122" s="387">
        <f t="shared" ref="N122:N123" si="243">SUM(H122:M122)</f>
        <v>0</v>
      </c>
      <c r="O122" s="1017">
        <f t="shared" ref="O122:O123" si="244">IF(G122=0,IF(N122&gt;0,100%,IF(N122&lt;0,-100%,0)),IF(G122&lt;0,IF(N122&gt;0,100%,-N122/G122),N122/G122))</f>
        <v>0</v>
      </c>
      <c r="P122" s="49">
        <f t="shared" si="233"/>
        <v>0</v>
      </c>
      <c r="Q122" s="385">
        <f t="shared" si="233"/>
        <v>0</v>
      </c>
      <c r="R122" s="385">
        <f t="shared" si="233"/>
        <v>0</v>
      </c>
      <c r="S122" s="385">
        <f t="shared" si="233"/>
        <v>0</v>
      </c>
      <c r="T122" s="385">
        <f t="shared" si="233"/>
        <v>0</v>
      </c>
      <c r="U122" s="385">
        <f t="shared" si="233"/>
        <v>0</v>
      </c>
      <c r="V122" s="385">
        <f t="shared" si="233"/>
        <v>0</v>
      </c>
      <c r="W122" s="387">
        <f t="shared" ref="W122:W123" si="245">SUM(Q122:V122)</f>
        <v>0</v>
      </c>
      <c r="X122" s="1017">
        <f t="shared" ref="X122:X123" si="246">IF(P122=0,IF(W122&gt;0,100%,IF(W122&lt;0,-100%,0)),IF(P122&lt;0,IF(W122&gt;0,100%,-W122/P122),W122/P122))</f>
        <v>0</v>
      </c>
      <c r="Y122" s="212">
        <f t="shared" ref="Y122:Y123" si="247">G122+P122</f>
        <v>0</v>
      </c>
      <c r="Z122" s="387">
        <f t="shared" ref="Z122:Z123" si="248">N122+W122</f>
        <v>0</v>
      </c>
      <c r="AA122" s="1017">
        <f t="shared" ref="AA122:AA123" si="249">IF(Y122=0,IF(Z122&gt;0,100%,IF(Z122&lt;0,-100%,0)),IF(Y122&lt;0,IF(Z122&gt;0,100%,-Z122/Y122),Z122/Y122))</f>
        <v>0</v>
      </c>
      <c r="AB122" s="49">
        <f>表1.3.1.1单方成本调整表!Q30+表1.3.1.1单方成本调整表!S30</f>
        <v>0</v>
      </c>
      <c r="AC122" s="387">
        <f t="shared" ref="AC122:AC123" si="250">F122+N122+W122</f>
        <v>0</v>
      </c>
      <c r="AD122" s="1017">
        <f t="shared" ref="AD122:AD123" si="251">IF(AB122=0,IF(AC122&gt;0,100%,IF(AC122&lt;0,-100%,0)),IF(AB122&lt;0,IF(AC122&gt;0,100%,-AC122/AB122),AC122/AB122))</f>
        <v>0</v>
      </c>
    </row>
    <row r="123" spans="1:30" s="1019" customFormat="1" outlineLevel="1">
      <c r="A123" s="789"/>
      <c r="B123" s="789"/>
      <c r="C123" s="1020" t="s">
        <v>921</v>
      </c>
      <c r="D123" s="1199"/>
      <c r="E123" s="385">
        <f t="shared" si="230"/>
        <v>0</v>
      </c>
      <c r="F123" s="385">
        <f t="shared" si="230"/>
        <v>0</v>
      </c>
      <c r="G123" s="383">
        <f t="shared" si="231"/>
        <v>0</v>
      </c>
      <c r="H123" s="385">
        <f t="shared" si="231"/>
        <v>0</v>
      </c>
      <c r="I123" s="385">
        <f t="shared" si="231"/>
        <v>0</v>
      </c>
      <c r="J123" s="385">
        <f t="shared" si="231"/>
        <v>0</v>
      </c>
      <c r="K123" s="385">
        <f t="shared" si="231"/>
        <v>0</v>
      </c>
      <c r="L123" s="385">
        <f t="shared" si="231"/>
        <v>0</v>
      </c>
      <c r="M123" s="385">
        <f t="shared" si="231"/>
        <v>0</v>
      </c>
      <c r="N123" s="387">
        <f t="shared" si="243"/>
        <v>0</v>
      </c>
      <c r="O123" s="1017">
        <f t="shared" si="244"/>
        <v>0</v>
      </c>
      <c r="P123" s="49">
        <f t="shared" si="233"/>
        <v>0</v>
      </c>
      <c r="Q123" s="385">
        <f t="shared" si="233"/>
        <v>0</v>
      </c>
      <c r="R123" s="385">
        <f t="shared" si="233"/>
        <v>0</v>
      </c>
      <c r="S123" s="385">
        <f t="shared" si="233"/>
        <v>0</v>
      </c>
      <c r="T123" s="385">
        <f t="shared" si="233"/>
        <v>0</v>
      </c>
      <c r="U123" s="385">
        <f t="shared" si="233"/>
        <v>0</v>
      </c>
      <c r="V123" s="385">
        <f t="shared" si="233"/>
        <v>0</v>
      </c>
      <c r="W123" s="387">
        <f t="shared" si="245"/>
        <v>0</v>
      </c>
      <c r="X123" s="1017">
        <f t="shared" si="246"/>
        <v>0</v>
      </c>
      <c r="Y123" s="212">
        <f t="shared" si="247"/>
        <v>0</v>
      </c>
      <c r="Z123" s="387">
        <f t="shared" si="248"/>
        <v>0</v>
      </c>
      <c r="AA123" s="1017">
        <f t="shared" si="249"/>
        <v>0</v>
      </c>
      <c r="AB123" s="49">
        <f>表1.3.1.1单方成本调整表!Q31+表1.3.1.1单方成本调整表!S31</f>
        <v>0</v>
      </c>
      <c r="AC123" s="387">
        <f t="shared" si="250"/>
        <v>0</v>
      </c>
      <c r="AD123" s="1017">
        <f t="shared" si="251"/>
        <v>0</v>
      </c>
    </row>
    <row r="124" spans="1:30" s="1019" customFormat="1">
      <c r="A124" s="789" t="str">
        <f>目录及填表说明!$D$3</f>
        <v>请填XX地区</v>
      </c>
      <c r="B124" s="789" t="str">
        <f>目录及填表说明!$D$4</f>
        <v>请填XX项目</v>
      </c>
      <c r="C124" s="1016" t="s">
        <v>34</v>
      </c>
      <c r="D124" s="1200"/>
      <c r="E124" s="382">
        <f t="shared" ref="E124:F124" si="252">E64*E34/10000</f>
        <v>0</v>
      </c>
      <c r="F124" s="382">
        <f t="shared" si="252"/>
        <v>0</v>
      </c>
      <c r="G124" s="383">
        <f t="shared" ref="G124" si="253">G64*G34/10000</f>
        <v>0</v>
      </c>
      <c r="H124" s="382">
        <f t="shared" ref="H124:V124" si="254">H64*H34/10000</f>
        <v>0</v>
      </c>
      <c r="I124" s="382">
        <f t="shared" si="254"/>
        <v>0</v>
      </c>
      <c r="J124" s="382">
        <f t="shared" si="254"/>
        <v>0</v>
      </c>
      <c r="K124" s="382">
        <f t="shared" si="254"/>
        <v>0</v>
      </c>
      <c r="L124" s="382">
        <f t="shared" si="254"/>
        <v>0</v>
      </c>
      <c r="M124" s="382">
        <f t="shared" si="254"/>
        <v>0</v>
      </c>
      <c r="N124" s="387">
        <f t="shared" si="128"/>
        <v>0</v>
      </c>
      <c r="O124" s="1017">
        <f t="shared" si="167"/>
        <v>0</v>
      </c>
      <c r="P124" s="49">
        <f t="shared" ref="P124" si="255">P64*P34/10000</f>
        <v>0</v>
      </c>
      <c r="Q124" s="382">
        <f t="shared" si="254"/>
        <v>0</v>
      </c>
      <c r="R124" s="382">
        <f t="shared" si="254"/>
        <v>0</v>
      </c>
      <c r="S124" s="382">
        <f t="shared" si="254"/>
        <v>0</v>
      </c>
      <c r="T124" s="382">
        <f t="shared" si="254"/>
        <v>0</v>
      </c>
      <c r="U124" s="382">
        <f t="shared" si="254"/>
        <v>0</v>
      </c>
      <c r="V124" s="382">
        <f t="shared" si="254"/>
        <v>0</v>
      </c>
      <c r="W124" s="387">
        <f t="shared" si="130"/>
        <v>0</v>
      </c>
      <c r="X124" s="1017">
        <f t="shared" si="169"/>
        <v>0</v>
      </c>
      <c r="Y124" s="212">
        <f t="shared" si="131"/>
        <v>0</v>
      </c>
      <c r="Z124" s="387">
        <f t="shared" si="132"/>
        <v>0</v>
      </c>
      <c r="AA124" s="1017">
        <f t="shared" si="133"/>
        <v>0</v>
      </c>
      <c r="AB124" s="49">
        <f>表1.3.1.1单方成本调整表!Q32+表1.3.1.1单方成本调整表!S32</f>
        <v>0</v>
      </c>
      <c r="AC124" s="387">
        <f t="shared" si="134"/>
        <v>0</v>
      </c>
      <c r="AD124" s="1017">
        <f t="shared" si="135"/>
        <v>0</v>
      </c>
    </row>
    <row r="125" spans="1:30" s="1015" customFormat="1" ht="30" customHeight="1">
      <c r="A125" s="949" t="str">
        <f>目录及填表说明!$D$3</f>
        <v>请填XX地区</v>
      </c>
      <c r="B125" s="949" t="str">
        <f>目录及填表说明!$D$4</f>
        <v>请填XX项目</v>
      </c>
      <c r="C125" s="1195" t="s">
        <v>922</v>
      </c>
      <c r="D125" s="1196"/>
      <c r="E125" s="955"/>
      <c r="F125" s="955"/>
      <c r="G125" s="956"/>
      <c r="H125" s="955"/>
      <c r="I125" s="955"/>
      <c r="J125" s="955"/>
      <c r="K125" s="955"/>
      <c r="L125" s="955"/>
      <c r="M125" s="955"/>
      <c r="N125" s="955"/>
      <c r="O125" s="1027">
        <f t="shared" si="167"/>
        <v>0</v>
      </c>
      <c r="P125" s="49"/>
      <c r="Q125" s="955"/>
      <c r="R125" s="955"/>
      <c r="S125" s="955"/>
      <c r="T125" s="955"/>
      <c r="U125" s="955"/>
      <c r="V125" s="955"/>
      <c r="W125" s="955"/>
      <c r="X125" s="1027">
        <f>IF(P125=0,IF(W125&gt;0,100%,IF(W125&lt;0,-100%,0)),IF(P125&lt;0,IF(W125&gt;0,100%,-W125/P125),W125/P125))</f>
        <v>0</v>
      </c>
      <c r="Y125" s="1028"/>
      <c r="Z125" s="955"/>
      <c r="AA125" s="1027"/>
      <c r="AB125" s="957"/>
      <c r="AC125" s="955"/>
      <c r="AD125" s="1027"/>
    </row>
    <row r="126" spans="1:30" s="1019" customFormat="1">
      <c r="A126" s="789" t="str">
        <f>目录及填表说明!$D$3</f>
        <v>请填XX地区</v>
      </c>
      <c r="B126" s="789" t="str">
        <f>目录及填表说明!$D$4</f>
        <v>请填XX项目</v>
      </c>
      <c r="C126" s="1016" t="s">
        <v>28</v>
      </c>
      <c r="D126" s="1197" t="s">
        <v>923</v>
      </c>
      <c r="E126" s="388">
        <f>'表2.6 销售执行表（出售）'!F157</f>
        <v>0</v>
      </c>
      <c r="F126" s="388">
        <f>'表2.6 销售执行表（出售）'!G157</f>
        <v>0</v>
      </c>
      <c r="G126" s="389">
        <f>'表2.6 销售执行表（出售）'!H157</f>
        <v>0</v>
      </c>
      <c r="H126" s="390">
        <f>'表2.6 销售执行表（出售）'!I157</f>
        <v>0</v>
      </c>
      <c r="I126" s="390">
        <f>'表2.6 销售执行表（出售）'!J157</f>
        <v>0</v>
      </c>
      <c r="J126" s="390">
        <f>'表2.6 销售执行表（出售）'!K157</f>
        <v>0</v>
      </c>
      <c r="K126" s="390">
        <f>'表2.6 销售执行表（出售）'!L157</f>
        <v>0</v>
      </c>
      <c r="L126" s="390">
        <f>'表2.6 销售执行表（出售）'!M157</f>
        <v>0</v>
      </c>
      <c r="M126" s="390">
        <f>'表2.6 销售执行表（出售）'!N157</f>
        <v>0</v>
      </c>
      <c r="N126" s="391">
        <f>'表2.6 销售执行表（出售）'!O157</f>
        <v>0</v>
      </c>
      <c r="O126" s="1029">
        <f t="shared" si="167"/>
        <v>0</v>
      </c>
      <c r="P126" s="49">
        <f>'表2.6 销售执行表（出售）'!Q157</f>
        <v>0</v>
      </c>
      <c r="Q126" s="390">
        <f>'表2.6 销售执行表（出售）'!R157</f>
        <v>0</v>
      </c>
      <c r="R126" s="390">
        <f>'表2.6 销售执行表（出售）'!S157</f>
        <v>0</v>
      </c>
      <c r="S126" s="390">
        <f>'表2.6 销售执行表（出售）'!T157</f>
        <v>0</v>
      </c>
      <c r="T126" s="390">
        <f>'表2.6 销售执行表（出售）'!U157</f>
        <v>0</v>
      </c>
      <c r="U126" s="390">
        <f>'表2.6 销售执行表（出售）'!V157</f>
        <v>0</v>
      </c>
      <c r="V126" s="390">
        <f>'表2.6 销售执行表（出售）'!W157</f>
        <v>0</v>
      </c>
      <c r="W126" s="391">
        <f>'表2.6 销售执行表（出售）'!X157</f>
        <v>0</v>
      </c>
      <c r="X126" s="1029">
        <f t="shared" si="169"/>
        <v>0</v>
      </c>
      <c r="Y126" s="212">
        <f>'表2.6 销售执行表（出售）'!Z157</f>
        <v>0</v>
      </c>
      <c r="Z126" s="391">
        <f>'表2.6 销售执行表（出售）'!AA157</f>
        <v>0</v>
      </c>
      <c r="AA126" s="1029">
        <f>'表2.6 销售执行表（出售）'!AB157</f>
        <v>0</v>
      </c>
      <c r="AB126" s="212">
        <f>'表2.6 销售执行表（出售）'!AC36</f>
        <v>0</v>
      </c>
      <c r="AC126" s="391">
        <f>'表2.6 销售执行表（出售）'!AD157</f>
        <v>0</v>
      </c>
      <c r="AD126" s="1029">
        <f>'表2.6 销售执行表（出售）'!AE157</f>
        <v>0</v>
      </c>
    </row>
    <row r="127" spans="1:30" s="1019" customFormat="1" outlineLevel="1">
      <c r="A127" s="789" t="str">
        <f>目录及填表说明!$D$3</f>
        <v>请填XX地区</v>
      </c>
      <c r="B127" s="789" t="str">
        <f>目录及填表说明!$D$4</f>
        <v>请填XX项目</v>
      </c>
      <c r="C127" s="1020" t="str">
        <f>C97</f>
        <v>类别1</v>
      </c>
      <c r="D127" s="1198"/>
      <c r="E127" s="388">
        <f>'表2.6 销售执行表（出售）'!F158</f>
        <v>0</v>
      </c>
      <c r="F127" s="388">
        <f>'表2.6 销售执行表（出售）'!G158</f>
        <v>0</v>
      </c>
      <c r="G127" s="389">
        <f>'表2.6 销售执行表（出售）'!H158</f>
        <v>0</v>
      </c>
      <c r="H127" s="388">
        <f>'表2.6 销售执行表（出售）'!I158</f>
        <v>0</v>
      </c>
      <c r="I127" s="388">
        <f>'表2.6 销售执行表（出售）'!J158</f>
        <v>0</v>
      </c>
      <c r="J127" s="388">
        <f>'表2.6 销售执行表（出售）'!K158</f>
        <v>0</v>
      </c>
      <c r="K127" s="388">
        <f>'表2.6 销售执行表（出售）'!L158</f>
        <v>0</v>
      </c>
      <c r="L127" s="388">
        <f>'表2.6 销售执行表（出售）'!M158</f>
        <v>0</v>
      </c>
      <c r="M127" s="388">
        <f>'表2.6 销售执行表（出售）'!N158</f>
        <v>0</v>
      </c>
      <c r="N127" s="391">
        <f>'表2.6 销售执行表（出售）'!O158</f>
        <v>0</v>
      </c>
      <c r="O127" s="1029">
        <f t="shared" si="167"/>
        <v>0</v>
      </c>
      <c r="P127" s="49">
        <f>'表2.6 销售执行表（出售）'!Q158</f>
        <v>0</v>
      </c>
      <c r="Q127" s="388">
        <f>'表2.6 销售执行表（出售）'!R158</f>
        <v>0</v>
      </c>
      <c r="R127" s="388">
        <f>'表2.6 销售执行表（出售）'!S158</f>
        <v>0</v>
      </c>
      <c r="S127" s="388">
        <f>'表2.6 销售执行表（出售）'!T158</f>
        <v>0</v>
      </c>
      <c r="T127" s="388">
        <f>'表2.6 销售执行表（出售）'!U158</f>
        <v>0</v>
      </c>
      <c r="U127" s="388">
        <f>'表2.6 销售执行表（出售）'!V158</f>
        <v>0</v>
      </c>
      <c r="V127" s="388">
        <f>'表2.6 销售执行表（出售）'!W158</f>
        <v>0</v>
      </c>
      <c r="W127" s="391">
        <f>'表2.6 销售执行表（出售）'!X158</f>
        <v>0</v>
      </c>
      <c r="X127" s="1029">
        <f t="shared" si="169"/>
        <v>0</v>
      </c>
      <c r="Y127" s="212">
        <f>'表2.6 销售执行表（出售）'!Z158</f>
        <v>0</v>
      </c>
      <c r="Z127" s="391">
        <f>'表2.6 销售执行表（出售）'!AA158</f>
        <v>0</v>
      </c>
      <c r="AA127" s="1029">
        <f>'表2.6 销售执行表（出售）'!AB158</f>
        <v>0</v>
      </c>
      <c r="AB127" s="212">
        <f>'表2.6 销售执行表（出售）'!AC37</f>
        <v>0</v>
      </c>
      <c r="AC127" s="391">
        <f>'表2.6 销售执行表（出售）'!AD158</f>
        <v>0</v>
      </c>
      <c r="AD127" s="1029">
        <f>'表2.6 销售执行表（出售）'!AE158</f>
        <v>0</v>
      </c>
    </row>
    <row r="128" spans="1:30" s="1019" customFormat="1" outlineLevel="1">
      <c r="A128" s="789" t="str">
        <f>目录及填表说明!$D$3</f>
        <v>请填XX地区</v>
      </c>
      <c r="B128" s="789" t="str">
        <f>目录及填表说明!$D$4</f>
        <v>请填XX项目</v>
      </c>
      <c r="C128" s="1020" t="str">
        <f>C98</f>
        <v>类别2</v>
      </c>
      <c r="D128" s="1198"/>
      <c r="E128" s="388">
        <f>'表2.6 销售执行表（出售）'!F159</f>
        <v>0</v>
      </c>
      <c r="F128" s="388">
        <f>'表2.6 销售执行表（出售）'!G159</f>
        <v>0</v>
      </c>
      <c r="G128" s="389">
        <f>'表2.6 销售执行表（出售）'!H159</f>
        <v>0</v>
      </c>
      <c r="H128" s="388">
        <f>'表2.6 销售执行表（出售）'!I159</f>
        <v>0</v>
      </c>
      <c r="I128" s="388">
        <f>'表2.6 销售执行表（出售）'!J159</f>
        <v>0</v>
      </c>
      <c r="J128" s="388">
        <f>'表2.6 销售执行表（出售）'!K159</f>
        <v>0</v>
      </c>
      <c r="K128" s="388">
        <f>'表2.6 销售执行表（出售）'!L159</f>
        <v>0</v>
      </c>
      <c r="L128" s="388">
        <f>'表2.6 销售执行表（出售）'!M159</f>
        <v>0</v>
      </c>
      <c r="M128" s="388">
        <f>'表2.6 销售执行表（出售）'!N159</f>
        <v>0</v>
      </c>
      <c r="N128" s="391">
        <f>'表2.6 销售执行表（出售）'!O159</f>
        <v>0</v>
      </c>
      <c r="O128" s="1029">
        <f t="shared" si="167"/>
        <v>0</v>
      </c>
      <c r="P128" s="49">
        <f>'表2.6 销售执行表（出售）'!Q159</f>
        <v>0</v>
      </c>
      <c r="Q128" s="388">
        <f>'表2.6 销售执行表（出售）'!R159</f>
        <v>0</v>
      </c>
      <c r="R128" s="388">
        <f>'表2.6 销售执行表（出售）'!S159</f>
        <v>0</v>
      </c>
      <c r="S128" s="388">
        <f>'表2.6 销售执行表（出售）'!T159</f>
        <v>0</v>
      </c>
      <c r="T128" s="388">
        <f>'表2.6 销售执行表（出售）'!U159</f>
        <v>0</v>
      </c>
      <c r="U128" s="388">
        <f>'表2.6 销售执行表（出售）'!V159</f>
        <v>0</v>
      </c>
      <c r="V128" s="388">
        <f>'表2.6 销售执行表（出售）'!W159</f>
        <v>0</v>
      </c>
      <c r="W128" s="391">
        <f>'表2.6 销售执行表（出售）'!X159</f>
        <v>0</v>
      </c>
      <c r="X128" s="1029">
        <f t="shared" si="169"/>
        <v>0</v>
      </c>
      <c r="Y128" s="212">
        <f>'表2.6 销售执行表（出售）'!Z159</f>
        <v>0</v>
      </c>
      <c r="Z128" s="391">
        <f>'表2.6 销售执行表（出售）'!AA159</f>
        <v>0</v>
      </c>
      <c r="AA128" s="1029">
        <f>'表2.6 销售执行表（出售）'!AB159</f>
        <v>0</v>
      </c>
      <c r="AB128" s="212">
        <f>'表2.6 销售执行表（出售）'!AC38</f>
        <v>0</v>
      </c>
      <c r="AC128" s="391">
        <f>'表2.6 销售执行表（出售）'!AD159</f>
        <v>0</v>
      </c>
      <c r="AD128" s="1029">
        <f>'表2.6 销售执行表（出售）'!AE159</f>
        <v>0</v>
      </c>
    </row>
    <row r="129" spans="1:30" s="1019" customFormat="1" outlineLevel="1">
      <c r="A129" s="789" t="str">
        <f>目录及填表说明!$D$3</f>
        <v>请填XX地区</v>
      </c>
      <c r="B129" s="789" t="str">
        <f>目录及填表说明!$D$4</f>
        <v>请填XX项目</v>
      </c>
      <c r="C129" s="1021" t="str">
        <f>C99</f>
        <v>类别3</v>
      </c>
      <c r="D129" s="1198"/>
      <c r="E129" s="388">
        <f>'表2.6 销售执行表（出售）'!F160</f>
        <v>0</v>
      </c>
      <c r="F129" s="388">
        <f>'表2.6 销售执行表（出售）'!G160</f>
        <v>0</v>
      </c>
      <c r="G129" s="389">
        <f>'表2.6 销售执行表（出售）'!H160</f>
        <v>0</v>
      </c>
      <c r="H129" s="388">
        <f>'表2.6 销售执行表（出售）'!I160</f>
        <v>0</v>
      </c>
      <c r="I129" s="388">
        <f>'表2.6 销售执行表（出售）'!J160</f>
        <v>0</v>
      </c>
      <c r="J129" s="388">
        <f>'表2.6 销售执行表（出售）'!K160</f>
        <v>0</v>
      </c>
      <c r="K129" s="388">
        <f>'表2.6 销售执行表（出售）'!L160</f>
        <v>0</v>
      </c>
      <c r="L129" s="388">
        <f>'表2.6 销售执行表（出售）'!M160</f>
        <v>0</v>
      </c>
      <c r="M129" s="388">
        <f>'表2.6 销售执行表（出售）'!N160</f>
        <v>0</v>
      </c>
      <c r="N129" s="391">
        <f>'表2.6 销售执行表（出售）'!O160</f>
        <v>0</v>
      </c>
      <c r="O129" s="1029">
        <f t="shared" si="167"/>
        <v>0</v>
      </c>
      <c r="P129" s="49">
        <f>'表2.6 销售执行表（出售）'!Q160</f>
        <v>0</v>
      </c>
      <c r="Q129" s="388">
        <f>'表2.6 销售执行表（出售）'!R160</f>
        <v>0</v>
      </c>
      <c r="R129" s="388">
        <f>'表2.6 销售执行表（出售）'!S160</f>
        <v>0</v>
      </c>
      <c r="S129" s="388">
        <f>'表2.6 销售执行表（出售）'!T160</f>
        <v>0</v>
      </c>
      <c r="T129" s="388">
        <f>'表2.6 销售执行表（出售）'!U160</f>
        <v>0</v>
      </c>
      <c r="U129" s="388">
        <f>'表2.6 销售执行表（出售）'!V160</f>
        <v>0</v>
      </c>
      <c r="V129" s="388">
        <f>'表2.6 销售执行表（出售）'!W160</f>
        <v>0</v>
      </c>
      <c r="W129" s="391">
        <f>'表2.6 销售执行表（出售）'!X160</f>
        <v>0</v>
      </c>
      <c r="X129" s="1029">
        <f t="shared" si="169"/>
        <v>0</v>
      </c>
      <c r="Y129" s="212">
        <f>'表2.6 销售执行表（出售）'!Z160</f>
        <v>0</v>
      </c>
      <c r="Z129" s="391">
        <f>'表2.6 销售执行表（出售）'!AA160</f>
        <v>0</v>
      </c>
      <c r="AA129" s="1029">
        <f>'表2.6 销售执行表（出售）'!AB160</f>
        <v>0</v>
      </c>
      <c r="AB129" s="212">
        <f>'表2.6 销售执行表（出售）'!AC39</f>
        <v>0</v>
      </c>
      <c r="AC129" s="391">
        <f>'表2.6 销售执行表（出售）'!AD160</f>
        <v>0</v>
      </c>
      <c r="AD129" s="1029">
        <f>'表2.6 销售执行表（出售）'!AE160</f>
        <v>0</v>
      </c>
    </row>
    <row r="130" spans="1:30" s="1019" customFormat="1" outlineLevel="1">
      <c r="A130" s="789" t="str">
        <f>目录及填表说明!$D$3</f>
        <v>请填XX地区</v>
      </c>
      <c r="B130" s="789" t="str">
        <f>目录及填表说明!$D$4</f>
        <v>请填XX项目</v>
      </c>
      <c r="C130" s="1020" t="str">
        <f>C100</f>
        <v>类别4</v>
      </c>
      <c r="D130" s="1198"/>
      <c r="E130" s="388">
        <f>'表2.6 销售执行表（出售）'!F161</f>
        <v>0</v>
      </c>
      <c r="F130" s="388">
        <f>'表2.6 销售执行表（出售）'!G161</f>
        <v>0</v>
      </c>
      <c r="G130" s="389">
        <f>'表2.6 销售执行表（出售）'!H161</f>
        <v>0</v>
      </c>
      <c r="H130" s="388">
        <f>'表2.6 销售执行表（出售）'!I161</f>
        <v>0</v>
      </c>
      <c r="I130" s="388">
        <f>'表2.6 销售执行表（出售）'!J161</f>
        <v>0</v>
      </c>
      <c r="J130" s="388">
        <f>'表2.6 销售执行表（出售）'!K161</f>
        <v>0</v>
      </c>
      <c r="K130" s="388">
        <f>'表2.6 销售执行表（出售）'!L161</f>
        <v>0</v>
      </c>
      <c r="L130" s="388">
        <f>'表2.6 销售执行表（出售）'!M161</f>
        <v>0</v>
      </c>
      <c r="M130" s="388">
        <f>'表2.6 销售执行表（出售）'!N161</f>
        <v>0</v>
      </c>
      <c r="N130" s="391">
        <f>'表2.6 销售执行表（出售）'!O161</f>
        <v>0</v>
      </c>
      <c r="O130" s="1029">
        <f t="shared" si="167"/>
        <v>0</v>
      </c>
      <c r="P130" s="49">
        <f>'表2.6 销售执行表（出售）'!Q161</f>
        <v>0</v>
      </c>
      <c r="Q130" s="388">
        <f>'表2.6 销售执行表（出售）'!R161</f>
        <v>0</v>
      </c>
      <c r="R130" s="388">
        <f>'表2.6 销售执行表（出售）'!S161</f>
        <v>0</v>
      </c>
      <c r="S130" s="388">
        <f>'表2.6 销售执行表（出售）'!T161</f>
        <v>0</v>
      </c>
      <c r="T130" s="388">
        <f>'表2.6 销售执行表（出售）'!U161</f>
        <v>0</v>
      </c>
      <c r="U130" s="388">
        <f>'表2.6 销售执行表（出售）'!V161</f>
        <v>0</v>
      </c>
      <c r="V130" s="388">
        <f>'表2.6 销售执行表（出售）'!W161</f>
        <v>0</v>
      </c>
      <c r="W130" s="391">
        <f>'表2.6 销售执行表（出售）'!X161</f>
        <v>0</v>
      </c>
      <c r="X130" s="1029">
        <f t="shared" si="169"/>
        <v>0</v>
      </c>
      <c r="Y130" s="212">
        <f>'表2.6 销售执行表（出售）'!Z161</f>
        <v>0</v>
      </c>
      <c r="Z130" s="391">
        <f>'表2.6 销售执行表（出售）'!AA161</f>
        <v>0</v>
      </c>
      <c r="AA130" s="1029">
        <f>'表2.6 销售执行表（出售）'!AB161</f>
        <v>0</v>
      </c>
      <c r="AB130" s="212">
        <f>'表2.6 销售执行表（出售）'!AC40</f>
        <v>0</v>
      </c>
      <c r="AC130" s="391">
        <f>'表2.6 销售执行表（出售）'!AD161</f>
        <v>0</v>
      </c>
      <c r="AD130" s="1029">
        <f>'表2.6 销售执行表（出售）'!AE161</f>
        <v>0</v>
      </c>
    </row>
    <row r="131" spans="1:30" s="1019" customFormat="1">
      <c r="A131" s="789" t="str">
        <f>目录及填表说明!$D$3</f>
        <v>请填XX地区</v>
      </c>
      <c r="B131" s="789" t="str">
        <f>目录及填表说明!$D$4</f>
        <v>请填XX项目</v>
      </c>
      <c r="C131" s="1016" t="s">
        <v>29</v>
      </c>
      <c r="D131" s="1198"/>
      <c r="E131" s="388">
        <f>'表2.6 销售执行表（出售）'!F162</f>
        <v>0</v>
      </c>
      <c r="F131" s="388">
        <f>'表2.6 销售执行表（出售）'!G162</f>
        <v>0</v>
      </c>
      <c r="G131" s="389">
        <f>'表2.6 销售执行表（出售）'!H162</f>
        <v>0</v>
      </c>
      <c r="H131" s="390">
        <f>'表2.6 销售执行表（出售）'!I162</f>
        <v>0</v>
      </c>
      <c r="I131" s="390">
        <f>'表2.6 销售执行表（出售）'!J162</f>
        <v>0</v>
      </c>
      <c r="J131" s="390">
        <f>'表2.6 销售执行表（出售）'!K162</f>
        <v>0</v>
      </c>
      <c r="K131" s="390">
        <f>'表2.6 销售执行表（出售）'!L162</f>
        <v>0</v>
      </c>
      <c r="L131" s="390">
        <f>'表2.6 销售执行表（出售）'!M162</f>
        <v>0</v>
      </c>
      <c r="M131" s="390">
        <f>'表2.6 销售执行表（出售）'!N162</f>
        <v>0</v>
      </c>
      <c r="N131" s="391">
        <f>'表2.6 销售执行表（出售）'!O162</f>
        <v>0</v>
      </c>
      <c r="O131" s="1029">
        <f t="shared" si="167"/>
        <v>0</v>
      </c>
      <c r="P131" s="49">
        <f>'表2.6 销售执行表（出售）'!Q162</f>
        <v>0</v>
      </c>
      <c r="Q131" s="390">
        <f>'表2.6 销售执行表（出售）'!R162</f>
        <v>0</v>
      </c>
      <c r="R131" s="390">
        <f>'表2.6 销售执行表（出售）'!S162</f>
        <v>0</v>
      </c>
      <c r="S131" s="390">
        <f>'表2.6 销售执行表（出售）'!T162</f>
        <v>0</v>
      </c>
      <c r="T131" s="390">
        <f>'表2.6 销售执行表（出售）'!U162</f>
        <v>0</v>
      </c>
      <c r="U131" s="390">
        <f>'表2.6 销售执行表（出售）'!V162</f>
        <v>0</v>
      </c>
      <c r="V131" s="390">
        <f>'表2.6 销售执行表（出售）'!W162</f>
        <v>0</v>
      </c>
      <c r="W131" s="391">
        <f>'表2.6 销售执行表（出售）'!X162</f>
        <v>0</v>
      </c>
      <c r="X131" s="1029">
        <f t="shared" si="169"/>
        <v>0</v>
      </c>
      <c r="Y131" s="212">
        <f>'表2.6 销售执行表（出售）'!Z162</f>
        <v>0</v>
      </c>
      <c r="Z131" s="391">
        <f>'表2.6 销售执行表（出售）'!AA162</f>
        <v>0</v>
      </c>
      <c r="AA131" s="1029">
        <f>'表2.6 销售执行表（出售）'!AB162</f>
        <v>0</v>
      </c>
      <c r="AB131" s="212">
        <f>'表2.6 销售执行表（出售）'!AC41</f>
        <v>0</v>
      </c>
      <c r="AC131" s="391">
        <f>'表2.6 销售执行表（出售）'!AD162</f>
        <v>0</v>
      </c>
      <c r="AD131" s="1029">
        <f>'表2.6 销售执行表（出售）'!AE162</f>
        <v>0</v>
      </c>
    </row>
    <row r="132" spans="1:30" s="1019" customFormat="1" outlineLevel="1">
      <c r="A132" s="789" t="str">
        <f>目录及填表说明!$D$3</f>
        <v>请填XX地区</v>
      </c>
      <c r="B132" s="789" t="str">
        <f>目录及填表说明!$D$4</f>
        <v>请填XX项目</v>
      </c>
      <c r="C132" s="1020" t="str">
        <f>C102</f>
        <v>类别1</v>
      </c>
      <c r="D132" s="1198"/>
      <c r="E132" s="388">
        <f>'表2.6 销售执行表（出售）'!F163</f>
        <v>0</v>
      </c>
      <c r="F132" s="388">
        <f>'表2.6 销售执行表（出售）'!G163</f>
        <v>0</v>
      </c>
      <c r="G132" s="389">
        <f>'表2.6 销售执行表（出售）'!H163</f>
        <v>0</v>
      </c>
      <c r="H132" s="388">
        <f>'表2.6 销售执行表（出售）'!I163</f>
        <v>0</v>
      </c>
      <c r="I132" s="388">
        <f>'表2.6 销售执行表（出售）'!J163</f>
        <v>0</v>
      </c>
      <c r="J132" s="388">
        <f>'表2.6 销售执行表（出售）'!K163</f>
        <v>0</v>
      </c>
      <c r="K132" s="388">
        <f>'表2.6 销售执行表（出售）'!L163</f>
        <v>0</v>
      </c>
      <c r="L132" s="388">
        <f>'表2.6 销售执行表（出售）'!M163</f>
        <v>0</v>
      </c>
      <c r="M132" s="388">
        <f>'表2.6 销售执行表（出售）'!N163</f>
        <v>0</v>
      </c>
      <c r="N132" s="391">
        <f>'表2.6 销售执行表（出售）'!O163</f>
        <v>0</v>
      </c>
      <c r="O132" s="1029">
        <f t="shared" si="167"/>
        <v>0</v>
      </c>
      <c r="P132" s="49">
        <f>'表2.6 销售执行表（出售）'!Q163</f>
        <v>0</v>
      </c>
      <c r="Q132" s="388">
        <f>'表2.6 销售执行表（出售）'!R163</f>
        <v>0</v>
      </c>
      <c r="R132" s="388">
        <f>'表2.6 销售执行表（出售）'!S163</f>
        <v>0</v>
      </c>
      <c r="S132" s="388">
        <f>'表2.6 销售执行表（出售）'!T163</f>
        <v>0</v>
      </c>
      <c r="T132" s="388">
        <f>'表2.6 销售执行表（出售）'!U163</f>
        <v>0</v>
      </c>
      <c r="U132" s="388">
        <f>'表2.6 销售执行表（出售）'!V163</f>
        <v>0</v>
      </c>
      <c r="V132" s="388">
        <f>'表2.6 销售执行表（出售）'!W163</f>
        <v>0</v>
      </c>
      <c r="W132" s="391">
        <f>'表2.6 销售执行表（出售）'!X163</f>
        <v>0</v>
      </c>
      <c r="X132" s="1029">
        <f t="shared" si="169"/>
        <v>0</v>
      </c>
      <c r="Y132" s="212">
        <f>'表2.6 销售执行表（出售）'!Z163</f>
        <v>0</v>
      </c>
      <c r="Z132" s="391">
        <f>'表2.6 销售执行表（出售）'!AA163</f>
        <v>0</v>
      </c>
      <c r="AA132" s="1029">
        <f>'表2.6 销售执行表（出售）'!AB163</f>
        <v>0</v>
      </c>
      <c r="AB132" s="212">
        <f>'表2.6 销售执行表（出售）'!AC42</f>
        <v>0</v>
      </c>
      <c r="AC132" s="391">
        <f>'表2.6 销售执行表（出售）'!AD163</f>
        <v>0</v>
      </c>
      <c r="AD132" s="1029">
        <f>'表2.6 销售执行表（出售）'!AE163</f>
        <v>0</v>
      </c>
    </row>
    <row r="133" spans="1:30" s="1019" customFormat="1" outlineLevel="1">
      <c r="A133" s="789" t="str">
        <f>目录及填表说明!$D$3</f>
        <v>请填XX地区</v>
      </c>
      <c r="B133" s="789" t="str">
        <f>目录及填表说明!$D$4</f>
        <v>请填XX项目</v>
      </c>
      <c r="C133" s="1020" t="str">
        <f>C103</f>
        <v>类别2</v>
      </c>
      <c r="D133" s="1198"/>
      <c r="E133" s="388">
        <f>'表2.6 销售执行表（出售）'!F164</f>
        <v>0</v>
      </c>
      <c r="F133" s="388">
        <f>'表2.6 销售执行表（出售）'!G164</f>
        <v>0</v>
      </c>
      <c r="G133" s="389">
        <f>'表2.6 销售执行表（出售）'!H164</f>
        <v>0</v>
      </c>
      <c r="H133" s="388">
        <f>'表2.6 销售执行表（出售）'!I164</f>
        <v>0</v>
      </c>
      <c r="I133" s="388">
        <f>'表2.6 销售执行表（出售）'!J164</f>
        <v>0</v>
      </c>
      <c r="J133" s="388">
        <f>'表2.6 销售执行表（出售）'!K164</f>
        <v>0</v>
      </c>
      <c r="K133" s="388">
        <f>'表2.6 销售执行表（出售）'!L164</f>
        <v>0</v>
      </c>
      <c r="L133" s="388">
        <f>'表2.6 销售执行表（出售）'!M164</f>
        <v>0</v>
      </c>
      <c r="M133" s="388">
        <f>'表2.6 销售执行表（出售）'!N164</f>
        <v>0</v>
      </c>
      <c r="N133" s="391">
        <f>'表2.6 销售执行表（出售）'!O164</f>
        <v>0</v>
      </c>
      <c r="O133" s="1029">
        <f t="shared" si="167"/>
        <v>0</v>
      </c>
      <c r="P133" s="49">
        <f>'表2.6 销售执行表（出售）'!Q164</f>
        <v>0</v>
      </c>
      <c r="Q133" s="388">
        <f>'表2.6 销售执行表（出售）'!R164</f>
        <v>0</v>
      </c>
      <c r="R133" s="388">
        <f>'表2.6 销售执行表（出售）'!S164</f>
        <v>0</v>
      </c>
      <c r="S133" s="388">
        <f>'表2.6 销售执行表（出售）'!T164</f>
        <v>0</v>
      </c>
      <c r="T133" s="388">
        <f>'表2.6 销售执行表（出售）'!U164</f>
        <v>0</v>
      </c>
      <c r="U133" s="388">
        <f>'表2.6 销售执行表（出售）'!V164</f>
        <v>0</v>
      </c>
      <c r="V133" s="388">
        <f>'表2.6 销售执行表（出售）'!W164</f>
        <v>0</v>
      </c>
      <c r="W133" s="391">
        <f>'表2.6 销售执行表（出售）'!X164</f>
        <v>0</v>
      </c>
      <c r="X133" s="1029">
        <f t="shared" si="169"/>
        <v>0</v>
      </c>
      <c r="Y133" s="212">
        <f>'表2.6 销售执行表（出售）'!Z164</f>
        <v>0</v>
      </c>
      <c r="Z133" s="391">
        <f>'表2.6 销售执行表（出售）'!AA164</f>
        <v>0</v>
      </c>
      <c r="AA133" s="1029">
        <f>'表2.6 销售执行表（出售）'!AB164</f>
        <v>0</v>
      </c>
      <c r="AB133" s="212">
        <f>'表2.6 销售执行表（出售）'!AC43</f>
        <v>0</v>
      </c>
      <c r="AC133" s="391">
        <f>'表2.6 销售执行表（出售）'!AD164</f>
        <v>0</v>
      </c>
      <c r="AD133" s="1029">
        <f>'表2.6 销售执行表（出售）'!AE164</f>
        <v>0</v>
      </c>
    </row>
    <row r="134" spans="1:30" s="1019" customFormat="1" outlineLevel="1">
      <c r="A134" s="789" t="str">
        <f>目录及填表说明!$D$3</f>
        <v>请填XX地区</v>
      </c>
      <c r="B134" s="789" t="str">
        <f>目录及填表说明!$D$4</f>
        <v>请填XX项目</v>
      </c>
      <c r="C134" s="1021" t="str">
        <f>C104</f>
        <v>类别3</v>
      </c>
      <c r="D134" s="1198"/>
      <c r="E134" s="388">
        <f>'表2.6 销售执行表（出售）'!F165</f>
        <v>0</v>
      </c>
      <c r="F134" s="388">
        <f>'表2.6 销售执行表（出售）'!G165</f>
        <v>0</v>
      </c>
      <c r="G134" s="389">
        <f>'表2.6 销售执行表（出售）'!H165</f>
        <v>0</v>
      </c>
      <c r="H134" s="388">
        <f>'表2.6 销售执行表（出售）'!I165</f>
        <v>0</v>
      </c>
      <c r="I134" s="388">
        <f>'表2.6 销售执行表（出售）'!J165</f>
        <v>0</v>
      </c>
      <c r="J134" s="388">
        <f>'表2.6 销售执行表（出售）'!K165</f>
        <v>0</v>
      </c>
      <c r="K134" s="388">
        <f>'表2.6 销售执行表（出售）'!L165</f>
        <v>0</v>
      </c>
      <c r="L134" s="388">
        <f>'表2.6 销售执行表（出售）'!M165</f>
        <v>0</v>
      </c>
      <c r="M134" s="388">
        <f>'表2.6 销售执行表（出售）'!N165</f>
        <v>0</v>
      </c>
      <c r="N134" s="391">
        <f>'表2.6 销售执行表（出售）'!O165</f>
        <v>0</v>
      </c>
      <c r="O134" s="1029">
        <f t="shared" si="167"/>
        <v>0</v>
      </c>
      <c r="P134" s="49">
        <f>'表2.6 销售执行表（出售）'!Q165</f>
        <v>0</v>
      </c>
      <c r="Q134" s="388">
        <f>'表2.6 销售执行表（出售）'!R165</f>
        <v>0</v>
      </c>
      <c r="R134" s="388">
        <f>'表2.6 销售执行表（出售）'!S165</f>
        <v>0</v>
      </c>
      <c r="S134" s="388">
        <f>'表2.6 销售执行表（出售）'!T165</f>
        <v>0</v>
      </c>
      <c r="T134" s="388">
        <f>'表2.6 销售执行表（出售）'!U165</f>
        <v>0</v>
      </c>
      <c r="U134" s="388">
        <f>'表2.6 销售执行表（出售）'!V165</f>
        <v>0</v>
      </c>
      <c r="V134" s="388">
        <f>'表2.6 销售执行表（出售）'!W165</f>
        <v>0</v>
      </c>
      <c r="W134" s="391">
        <f>'表2.6 销售执行表（出售）'!X165</f>
        <v>0</v>
      </c>
      <c r="X134" s="1029">
        <f t="shared" si="169"/>
        <v>0</v>
      </c>
      <c r="Y134" s="212">
        <f>'表2.6 销售执行表（出售）'!Z165</f>
        <v>0</v>
      </c>
      <c r="Z134" s="391">
        <f>'表2.6 销售执行表（出售）'!AA165</f>
        <v>0</v>
      </c>
      <c r="AA134" s="1029">
        <f>'表2.6 销售执行表（出售）'!AB165</f>
        <v>0</v>
      </c>
      <c r="AB134" s="212">
        <f>'表2.6 销售执行表（出售）'!AC44</f>
        <v>0</v>
      </c>
      <c r="AC134" s="391">
        <f>'表2.6 销售执行表（出售）'!AD165</f>
        <v>0</v>
      </c>
      <c r="AD134" s="1029">
        <f>'表2.6 销售执行表（出售）'!AE165</f>
        <v>0</v>
      </c>
    </row>
    <row r="135" spans="1:30" s="1019" customFormat="1" outlineLevel="1">
      <c r="A135" s="789" t="str">
        <f>目录及填表说明!$D$3</f>
        <v>请填XX地区</v>
      </c>
      <c r="B135" s="789" t="str">
        <f>目录及填表说明!$D$4</f>
        <v>请填XX项目</v>
      </c>
      <c r="C135" s="1020" t="str">
        <f>C105</f>
        <v>类别4</v>
      </c>
      <c r="D135" s="1198"/>
      <c r="E135" s="388">
        <f>'表2.6 销售执行表（出售）'!F166</f>
        <v>0</v>
      </c>
      <c r="F135" s="388">
        <f>'表2.6 销售执行表（出售）'!G166</f>
        <v>0</v>
      </c>
      <c r="G135" s="389">
        <f>'表2.6 销售执行表（出售）'!H166</f>
        <v>0</v>
      </c>
      <c r="H135" s="388">
        <f>'表2.6 销售执行表（出售）'!I166</f>
        <v>0</v>
      </c>
      <c r="I135" s="388">
        <f>'表2.6 销售执行表（出售）'!J166</f>
        <v>0</v>
      </c>
      <c r="J135" s="388">
        <f>'表2.6 销售执行表（出售）'!K166</f>
        <v>0</v>
      </c>
      <c r="K135" s="388">
        <f>'表2.6 销售执行表（出售）'!L166</f>
        <v>0</v>
      </c>
      <c r="L135" s="388">
        <f>'表2.6 销售执行表（出售）'!M166</f>
        <v>0</v>
      </c>
      <c r="M135" s="388">
        <f>'表2.6 销售执行表（出售）'!N166</f>
        <v>0</v>
      </c>
      <c r="N135" s="391">
        <f>'表2.6 销售执行表（出售）'!O166</f>
        <v>0</v>
      </c>
      <c r="O135" s="1029">
        <f t="shared" si="167"/>
        <v>0</v>
      </c>
      <c r="P135" s="49">
        <f>'表2.6 销售执行表（出售）'!Q166</f>
        <v>0</v>
      </c>
      <c r="Q135" s="388">
        <f>'表2.6 销售执行表（出售）'!R166</f>
        <v>0</v>
      </c>
      <c r="R135" s="388">
        <f>'表2.6 销售执行表（出售）'!S166</f>
        <v>0</v>
      </c>
      <c r="S135" s="388">
        <f>'表2.6 销售执行表（出售）'!T166</f>
        <v>0</v>
      </c>
      <c r="T135" s="388">
        <f>'表2.6 销售执行表（出售）'!U166</f>
        <v>0</v>
      </c>
      <c r="U135" s="388">
        <f>'表2.6 销售执行表（出售）'!V166</f>
        <v>0</v>
      </c>
      <c r="V135" s="388">
        <f>'表2.6 销售执行表（出售）'!W166</f>
        <v>0</v>
      </c>
      <c r="W135" s="391">
        <f>'表2.6 销售执行表（出售）'!X166</f>
        <v>0</v>
      </c>
      <c r="X135" s="1029">
        <f t="shared" si="169"/>
        <v>0</v>
      </c>
      <c r="Y135" s="212">
        <f>'表2.6 销售执行表（出售）'!Z166</f>
        <v>0</v>
      </c>
      <c r="Z135" s="391">
        <f>'表2.6 销售执行表（出售）'!AA166</f>
        <v>0</v>
      </c>
      <c r="AA135" s="1029">
        <f>'表2.6 销售执行表（出售）'!AB166</f>
        <v>0</v>
      </c>
      <c r="AB135" s="212">
        <f>'表2.6 销售执行表（出售）'!AC45</f>
        <v>0</v>
      </c>
      <c r="AC135" s="391">
        <f>'表2.6 销售执行表（出售）'!AD166</f>
        <v>0</v>
      </c>
      <c r="AD135" s="1029">
        <f>'表2.6 销售执行表（出售）'!AE166</f>
        <v>0</v>
      </c>
    </row>
    <row r="136" spans="1:30" s="1019" customFormat="1">
      <c r="A136" s="789" t="str">
        <f>目录及填表说明!$D$3</f>
        <v>请填XX地区</v>
      </c>
      <c r="B136" s="789" t="str">
        <f>目录及填表说明!$D$4</f>
        <v>请填XX项目</v>
      </c>
      <c r="C136" s="1016" t="s">
        <v>30</v>
      </c>
      <c r="D136" s="1198"/>
      <c r="E136" s="388">
        <f>'表2.6 销售执行表（出售）'!F167</f>
        <v>0</v>
      </c>
      <c r="F136" s="388">
        <f>'表2.6 销售执行表（出售）'!G167</f>
        <v>0</v>
      </c>
      <c r="G136" s="389">
        <f>'表2.6 销售执行表（出售）'!H167</f>
        <v>0</v>
      </c>
      <c r="H136" s="390">
        <f>'表2.6 销售执行表（出售）'!I167</f>
        <v>0</v>
      </c>
      <c r="I136" s="390">
        <f>'表2.6 销售执行表（出售）'!J167</f>
        <v>0</v>
      </c>
      <c r="J136" s="390">
        <f>'表2.6 销售执行表（出售）'!K167</f>
        <v>0</v>
      </c>
      <c r="K136" s="390">
        <f>'表2.6 销售执行表（出售）'!L167</f>
        <v>0</v>
      </c>
      <c r="L136" s="390">
        <f>'表2.6 销售执行表（出售）'!M167</f>
        <v>0</v>
      </c>
      <c r="M136" s="390">
        <f>'表2.6 销售执行表（出售）'!N167</f>
        <v>0</v>
      </c>
      <c r="N136" s="391">
        <f>'表2.6 销售执行表（出售）'!O167</f>
        <v>0</v>
      </c>
      <c r="O136" s="1029">
        <f t="shared" si="167"/>
        <v>0</v>
      </c>
      <c r="P136" s="49">
        <f>'表2.6 销售执行表（出售）'!Q167</f>
        <v>0</v>
      </c>
      <c r="Q136" s="390">
        <f>'表2.6 销售执行表（出售）'!R167</f>
        <v>0</v>
      </c>
      <c r="R136" s="390">
        <f>'表2.6 销售执行表（出售）'!S167</f>
        <v>0</v>
      </c>
      <c r="S136" s="390">
        <f>'表2.6 销售执行表（出售）'!T167</f>
        <v>0</v>
      </c>
      <c r="T136" s="390">
        <f>'表2.6 销售执行表（出售）'!U167</f>
        <v>0</v>
      </c>
      <c r="U136" s="390">
        <f>'表2.6 销售执行表（出售）'!V167</f>
        <v>0</v>
      </c>
      <c r="V136" s="390">
        <f>'表2.6 销售执行表（出售）'!W167</f>
        <v>0</v>
      </c>
      <c r="W136" s="391">
        <f>'表2.6 销售执行表（出售）'!X167</f>
        <v>0</v>
      </c>
      <c r="X136" s="1029">
        <f t="shared" si="169"/>
        <v>0</v>
      </c>
      <c r="Y136" s="212">
        <f>'表2.6 销售执行表（出售）'!Z167</f>
        <v>0</v>
      </c>
      <c r="Z136" s="391">
        <f>'表2.6 销售执行表（出售）'!AA167</f>
        <v>0</v>
      </c>
      <c r="AA136" s="1029">
        <f>'表2.6 销售执行表（出售）'!AB167</f>
        <v>0</v>
      </c>
      <c r="AB136" s="212">
        <f>'表2.6 销售执行表（出售）'!AC46</f>
        <v>0</v>
      </c>
      <c r="AC136" s="391">
        <f>'表2.6 销售执行表（出售）'!AD167</f>
        <v>0</v>
      </c>
      <c r="AD136" s="1029">
        <f>'表2.6 销售执行表（出售）'!AE167</f>
        <v>0</v>
      </c>
    </row>
    <row r="137" spans="1:30" s="1019" customFormat="1" outlineLevel="1">
      <c r="A137" s="789" t="str">
        <f>目录及填表说明!$D$3</f>
        <v>请填XX地区</v>
      </c>
      <c r="B137" s="789" t="str">
        <f>目录及填表说明!$D$4</f>
        <v>请填XX项目</v>
      </c>
      <c r="C137" s="1020" t="str">
        <f>C107</f>
        <v>类别1</v>
      </c>
      <c r="D137" s="1198"/>
      <c r="E137" s="388">
        <f>'表2.6 销售执行表（出售）'!F168</f>
        <v>0</v>
      </c>
      <c r="F137" s="388">
        <f>'表2.6 销售执行表（出售）'!G168</f>
        <v>0</v>
      </c>
      <c r="G137" s="389">
        <f>'表2.6 销售执行表（出售）'!H168</f>
        <v>0</v>
      </c>
      <c r="H137" s="388">
        <f>'表2.6 销售执行表（出售）'!I168</f>
        <v>0</v>
      </c>
      <c r="I137" s="388">
        <f>'表2.6 销售执行表（出售）'!J168</f>
        <v>0</v>
      </c>
      <c r="J137" s="388">
        <f>'表2.6 销售执行表（出售）'!K168</f>
        <v>0</v>
      </c>
      <c r="K137" s="388">
        <f>'表2.6 销售执行表（出售）'!L168</f>
        <v>0</v>
      </c>
      <c r="L137" s="388">
        <f>'表2.6 销售执行表（出售）'!M168</f>
        <v>0</v>
      </c>
      <c r="M137" s="388">
        <f>'表2.6 销售执行表（出售）'!N168</f>
        <v>0</v>
      </c>
      <c r="N137" s="391">
        <f>'表2.6 销售执行表（出售）'!O168</f>
        <v>0</v>
      </c>
      <c r="O137" s="1029">
        <f t="shared" si="167"/>
        <v>0</v>
      </c>
      <c r="P137" s="49">
        <f>'表2.6 销售执行表（出售）'!Q168</f>
        <v>0</v>
      </c>
      <c r="Q137" s="388">
        <f>'表2.6 销售执行表（出售）'!R168</f>
        <v>0</v>
      </c>
      <c r="R137" s="388">
        <f>'表2.6 销售执行表（出售）'!S168</f>
        <v>0</v>
      </c>
      <c r="S137" s="388">
        <f>'表2.6 销售执行表（出售）'!T168</f>
        <v>0</v>
      </c>
      <c r="T137" s="388">
        <f>'表2.6 销售执行表（出售）'!U168</f>
        <v>0</v>
      </c>
      <c r="U137" s="388">
        <f>'表2.6 销售执行表（出售）'!V168</f>
        <v>0</v>
      </c>
      <c r="V137" s="388">
        <f>'表2.6 销售执行表（出售）'!W168</f>
        <v>0</v>
      </c>
      <c r="W137" s="391">
        <f>'表2.6 销售执行表（出售）'!X168</f>
        <v>0</v>
      </c>
      <c r="X137" s="1029">
        <f t="shared" si="169"/>
        <v>0</v>
      </c>
      <c r="Y137" s="212">
        <f>'表2.6 销售执行表（出售）'!Z168</f>
        <v>0</v>
      </c>
      <c r="Z137" s="391">
        <f>'表2.6 销售执行表（出售）'!AA168</f>
        <v>0</v>
      </c>
      <c r="AA137" s="1029">
        <f>'表2.6 销售执行表（出售）'!AB168</f>
        <v>0</v>
      </c>
      <c r="AB137" s="212">
        <f>'表2.6 销售执行表（出售）'!AC47</f>
        <v>0</v>
      </c>
      <c r="AC137" s="391">
        <f>'表2.6 销售执行表（出售）'!AD168</f>
        <v>0</v>
      </c>
      <c r="AD137" s="1029">
        <f>'表2.6 销售执行表（出售）'!AE168</f>
        <v>0</v>
      </c>
    </row>
    <row r="138" spans="1:30" s="1019" customFormat="1" outlineLevel="1">
      <c r="A138" s="789" t="str">
        <f>目录及填表说明!$D$3</f>
        <v>请填XX地区</v>
      </c>
      <c r="B138" s="789" t="str">
        <f>目录及填表说明!$D$4</f>
        <v>请填XX项目</v>
      </c>
      <c r="C138" s="1020" t="str">
        <f>C108</f>
        <v>类别2</v>
      </c>
      <c r="D138" s="1198"/>
      <c r="E138" s="388">
        <f>'表2.6 销售执行表（出售）'!F169</f>
        <v>0</v>
      </c>
      <c r="F138" s="388">
        <f>'表2.6 销售执行表（出售）'!G169</f>
        <v>0</v>
      </c>
      <c r="G138" s="389">
        <f>'表2.6 销售执行表（出售）'!H169</f>
        <v>0</v>
      </c>
      <c r="H138" s="388">
        <f>'表2.6 销售执行表（出售）'!I169</f>
        <v>0</v>
      </c>
      <c r="I138" s="388">
        <f>'表2.6 销售执行表（出售）'!J169</f>
        <v>0</v>
      </c>
      <c r="J138" s="388">
        <f>'表2.6 销售执行表（出售）'!K169</f>
        <v>0</v>
      </c>
      <c r="K138" s="388">
        <f>'表2.6 销售执行表（出售）'!L169</f>
        <v>0</v>
      </c>
      <c r="L138" s="388">
        <f>'表2.6 销售执行表（出售）'!M169</f>
        <v>0</v>
      </c>
      <c r="M138" s="388">
        <f>'表2.6 销售执行表（出售）'!N169</f>
        <v>0</v>
      </c>
      <c r="N138" s="391">
        <f>'表2.6 销售执行表（出售）'!O169</f>
        <v>0</v>
      </c>
      <c r="O138" s="1029">
        <f t="shared" si="167"/>
        <v>0</v>
      </c>
      <c r="P138" s="49">
        <f>'表2.6 销售执行表（出售）'!Q169</f>
        <v>0</v>
      </c>
      <c r="Q138" s="388">
        <f>'表2.6 销售执行表（出售）'!R169</f>
        <v>0</v>
      </c>
      <c r="R138" s="388">
        <f>'表2.6 销售执行表（出售）'!S169</f>
        <v>0</v>
      </c>
      <c r="S138" s="388">
        <f>'表2.6 销售执行表（出售）'!T169</f>
        <v>0</v>
      </c>
      <c r="T138" s="388">
        <f>'表2.6 销售执行表（出售）'!U169</f>
        <v>0</v>
      </c>
      <c r="U138" s="388">
        <f>'表2.6 销售执行表（出售）'!V169</f>
        <v>0</v>
      </c>
      <c r="V138" s="388">
        <f>'表2.6 销售执行表（出售）'!W169</f>
        <v>0</v>
      </c>
      <c r="W138" s="391">
        <f>'表2.6 销售执行表（出售）'!X169</f>
        <v>0</v>
      </c>
      <c r="X138" s="1029">
        <f t="shared" si="169"/>
        <v>0</v>
      </c>
      <c r="Y138" s="212">
        <f>'表2.6 销售执行表（出售）'!Z169</f>
        <v>0</v>
      </c>
      <c r="Z138" s="391">
        <f>'表2.6 销售执行表（出售）'!AA169</f>
        <v>0</v>
      </c>
      <c r="AA138" s="1029">
        <f>'表2.6 销售执行表（出售）'!AB169</f>
        <v>0</v>
      </c>
      <c r="AB138" s="212">
        <f>'表2.6 销售执行表（出售）'!AC48</f>
        <v>0</v>
      </c>
      <c r="AC138" s="391">
        <f>'表2.6 销售执行表（出售）'!AD169</f>
        <v>0</v>
      </c>
      <c r="AD138" s="1029">
        <f>'表2.6 销售执行表（出售）'!AE169</f>
        <v>0</v>
      </c>
    </row>
    <row r="139" spans="1:30" s="1019" customFormat="1" outlineLevel="1">
      <c r="A139" s="789" t="str">
        <f>目录及填表说明!$D$3</f>
        <v>请填XX地区</v>
      </c>
      <c r="B139" s="789" t="str">
        <f>目录及填表说明!$D$4</f>
        <v>请填XX项目</v>
      </c>
      <c r="C139" s="1021" t="str">
        <f>C109</f>
        <v>类别3</v>
      </c>
      <c r="D139" s="1198"/>
      <c r="E139" s="388">
        <f>'表2.6 销售执行表（出售）'!F170</f>
        <v>0</v>
      </c>
      <c r="F139" s="388">
        <f>'表2.6 销售执行表（出售）'!G170</f>
        <v>0</v>
      </c>
      <c r="G139" s="389">
        <f>'表2.6 销售执行表（出售）'!H170</f>
        <v>0</v>
      </c>
      <c r="H139" s="388">
        <f>'表2.6 销售执行表（出售）'!I170</f>
        <v>0</v>
      </c>
      <c r="I139" s="388">
        <f>'表2.6 销售执行表（出售）'!J170</f>
        <v>0</v>
      </c>
      <c r="J139" s="388">
        <f>'表2.6 销售执行表（出售）'!K170</f>
        <v>0</v>
      </c>
      <c r="K139" s="388">
        <f>'表2.6 销售执行表（出售）'!L170</f>
        <v>0</v>
      </c>
      <c r="L139" s="388">
        <f>'表2.6 销售执行表（出售）'!M170</f>
        <v>0</v>
      </c>
      <c r="M139" s="388">
        <f>'表2.6 销售执行表（出售）'!N170</f>
        <v>0</v>
      </c>
      <c r="N139" s="391">
        <f>'表2.6 销售执行表（出售）'!O170</f>
        <v>0</v>
      </c>
      <c r="O139" s="1029">
        <f t="shared" si="167"/>
        <v>0</v>
      </c>
      <c r="P139" s="49">
        <f>'表2.6 销售执行表（出售）'!Q170</f>
        <v>0</v>
      </c>
      <c r="Q139" s="388">
        <f>'表2.6 销售执行表（出售）'!R170</f>
        <v>0</v>
      </c>
      <c r="R139" s="388">
        <f>'表2.6 销售执行表（出售）'!S170</f>
        <v>0</v>
      </c>
      <c r="S139" s="388">
        <f>'表2.6 销售执行表（出售）'!T170</f>
        <v>0</v>
      </c>
      <c r="T139" s="388">
        <f>'表2.6 销售执行表（出售）'!U170</f>
        <v>0</v>
      </c>
      <c r="U139" s="388">
        <f>'表2.6 销售执行表（出售）'!V170</f>
        <v>0</v>
      </c>
      <c r="V139" s="388">
        <f>'表2.6 销售执行表（出售）'!W170</f>
        <v>0</v>
      </c>
      <c r="W139" s="391">
        <f>'表2.6 销售执行表（出售）'!X170</f>
        <v>0</v>
      </c>
      <c r="X139" s="1029">
        <f t="shared" si="169"/>
        <v>0</v>
      </c>
      <c r="Y139" s="212">
        <f>'表2.6 销售执行表（出售）'!Z170</f>
        <v>0</v>
      </c>
      <c r="Z139" s="391">
        <f>'表2.6 销售执行表（出售）'!AA170</f>
        <v>0</v>
      </c>
      <c r="AA139" s="1029">
        <f>'表2.6 销售执行表（出售）'!AB170</f>
        <v>0</v>
      </c>
      <c r="AB139" s="212">
        <f>'表2.6 销售执行表（出售）'!AC49</f>
        <v>0</v>
      </c>
      <c r="AC139" s="391">
        <f>'表2.6 销售执行表（出售）'!AD170</f>
        <v>0</v>
      </c>
      <c r="AD139" s="1029">
        <f>'表2.6 销售执行表（出售）'!AE170</f>
        <v>0</v>
      </c>
    </row>
    <row r="140" spans="1:30" s="1019" customFormat="1" outlineLevel="1">
      <c r="A140" s="789" t="str">
        <f>目录及填表说明!$D$3</f>
        <v>请填XX地区</v>
      </c>
      <c r="B140" s="789" t="str">
        <f>目录及填表说明!$D$4</f>
        <v>请填XX项目</v>
      </c>
      <c r="C140" s="1020" t="str">
        <f>C110</f>
        <v>类别4</v>
      </c>
      <c r="D140" s="1198"/>
      <c r="E140" s="388">
        <f>'表2.6 销售执行表（出售）'!F171</f>
        <v>0</v>
      </c>
      <c r="F140" s="388">
        <f>'表2.6 销售执行表（出售）'!G171</f>
        <v>0</v>
      </c>
      <c r="G140" s="389">
        <f>'表2.6 销售执行表（出售）'!H171</f>
        <v>0</v>
      </c>
      <c r="H140" s="388">
        <f>'表2.6 销售执行表（出售）'!I171</f>
        <v>0</v>
      </c>
      <c r="I140" s="388">
        <f>'表2.6 销售执行表（出售）'!J171</f>
        <v>0</v>
      </c>
      <c r="J140" s="388">
        <f>'表2.6 销售执行表（出售）'!K171</f>
        <v>0</v>
      </c>
      <c r="K140" s="388">
        <f>'表2.6 销售执行表（出售）'!L171</f>
        <v>0</v>
      </c>
      <c r="L140" s="388">
        <f>'表2.6 销售执行表（出售）'!M171</f>
        <v>0</v>
      </c>
      <c r="M140" s="388">
        <f>'表2.6 销售执行表（出售）'!N171</f>
        <v>0</v>
      </c>
      <c r="N140" s="391">
        <f>'表2.6 销售执行表（出售）'!O171</f>
        <v>0</v>
      </c>
      <c r="O140" s="1029">
        <f t="shared" si="167"/>
        <v>0</v>
      </c>
      <c r="P140" s="49">
        <f>'表2.6 销售执行表（出售）'!Q171</f>
        <v>0</v>
      </c>
      <c r="Q140" s="388">
        <f>'表2.6 销售执行表（出售）'!R171</f>
        <v>0</v>
      </c>
      <c r="R140" s="388">
        <f>'表2.6 销售执行表（出售）'!S171</f>
        <v>0</v>
      </c>
      <c r="S140" s="388">
        <f>'表2.6 销售执行表（出售）'!T171</f>
        <v>0</v>
      </c>
      <c r="T140" s="388">
        <f>'表2.6 销售执行表（出售）'!U171</f>
        <v>0</v>
      </c>
      <c r="U140" s="388">
        <f>'表2.6 销售执行表（出售）'!V171</f>
        <v>0</v>
      </c>
      <c r="V140" s="388">
        <f>'表2.6 销售执行表（出售）'!W171</f>
        <v>0</v>
      </c>
      <c r="W140" s="391">
        <f>'表2.6 销售执行表（出售）'!X171</f>
        <v>0</v>
      </c>
      <c r="X140" s="1029">
        <f t="shared" si="169"/>
        <v>0</v>
      </c>
      <c r="Y140" s="212">
        <f>'表2.6 销售执行表（出售）'!Z171</f>
        <v>0</v>
      </c>
      <c r="Z140" s="391">
        <f>'表2.6 销售执行表（出售）'!AA171</f>
        <v>0</v>
      </c>
      <c r="AA140" s="1029">
        <f>'表2.6 销售执行表（出售）'!AB171</f>
        <v>0</v>
      </c>
      <c r="AB140" s="212">
        <f>'表2.6 销售执行表（出售）'!AC50</f>
        <v>0</v>
      </c>
      <c r="AC140" s="391">
        <f>'表2.6 销售执行表（出售）'!AD171</f>
        <v>0</v>
      </c>
      <c r="AD140" s="1029">
        <f>'表2.6 销售执行表（出售）'!AE171</f>
        <v>0</v>
      </c>
    </row>
    <row r="141" spans="1:30" s="1019" customFormat="1">
      <c r="A141" s="789" t="str">
        <f>目录及填表说明!$D$3</f>
        <v>请填XX地区</v>
      </c>
      <c r="B141" s="789" t="str">
        <f>目录及填表说明!$D$4</f>
        <v>请填XX项目</v>
      </c>
      <c r="C141" s="1016" t="s">
        <v>31</v>
      </c>
      <c r="D141" s="1198"/>
      <c r="E141" s="388">
        <f>'表2.6 销售执行表（出售）'!F172</f>
        <v>0</v>
      </c>
      <c r="F141" s="388">
        <f>'表2.6 销售执行表（出售）'!G172</f>
        <v>0</v>
      </c>
      <c r="G141" s="389">
        <f>'表2.6 销售执行表（出售）'!H172</f>
        <v>0</v>
      </c>
      <c r="H141" s="390">
        <f>'表2.6 销售执行表（出售）'!I172</f>
        <v>0</v>
      </c>
      <c r="I141" s="390">
        <f>'表2.6 销售执行表（出售）'!J172</f>
        <v>0</v>
      </c>
      <c r="J141" s="390">
        <f>'表2.6 销售执行表（出售）'!K172</f>
        <v>0</v>
      </c>
      <c r="K141" s="390">
        <f>'表2.6 销售执行表（出售）'!L172</f>
        <v>0</v>
      </c>
      <c r="L141" s="390">
        <f>'表2.6 销售执行表（出售）'!M172</f>
        <v>0</v>
      </c>
      <c r="M141" s="390">
        <f>'表2.6 销售执行表（出售）'!N172</f>
        <v>0</v>
      </c>
      <c r="N141" s="391">
        <f>'表2.6 销售执行表（出售）'!O172</f>
        <v>0</v>
      </c>
      <c r="O141" s="1029">
        <f t="shared" si="167"/>
        <v>0</v>
      </c>
      <c r="P141" s="49">
        <f>'表2.6 销售执行表（出售）'!Q172</f>
        <v>0</v>
      </c>
      <c r="Q141" s="390">
        <f>'表2.6 销售执行表（出售）'!R172</f>
        <v>0</v>
      </c>
      <c r="R141" s="390">
        <f>'表2.6 销售执行表（出售）'!S172</f>
        <v>0</v>
      </c>
      <c r="S141" s="390">
        <f>'表2.6 销售执行表（出售）'!T172</f>
        <v>0</v>
      </c>
      <c r="T141" s="390">
        <f>'表2.6 销售执行表（出售）'!U172</f>
        <v>0</v>
      </c>
      <c r="U141" s="390">
        <f>'表2.6 销售执行表（出售）'!V172</f>
        <v>0</v>
      </c>
      <c r="V141" s="390">
        <f>'表2.6 销售执行表（出售）'!W172</f>
        <v>0</v>
      </c>
      <c r="W141" s="391">
        <f>'表2.6 销售执行表（出售）'!X172</f>
        <v>0</v>
      </c>
      <c r="X141" s="1029">
        <f t="shared" si="169"/>
        <v>0</v>
      </c>
      <c r="Y141" s="212">
        <f>'表2.6 销售执行表（出售）'!Z172</f>
        <v>0</v>
      </c>
      <c r="Z141" s="391">
        <f>'表2.6 销售执行表（出售）'!AA172</f>
        <v>0</v>
      </c>
      <c r="AA141" s="1029">
        <f>'表2.6 销售执行表（出售）'!AB172</f>
        <v>0</v>
      </c>
      <c r="AB141" s="212">
        <f>'表2.6 销售执行表（出售）'!AC51</f>
        <v>0</v>
      </c>
      <c r="AC141" s="391">
        <f>'表2.6 销售执行表（出售）'!AD172</f>
        <v>0</v>
      </c>
      <c r="AD141" s="1029">
        <f>'表2.6 销售执行表（出售）'!AE172</f>
        <v>0</v>
      </c>
    </row>
    <row r="142" spans="1:30" s="1019" customFormat="1" outlineLevel="1">
      <c r="A142" s="789" t="str">
        <f>目录及填表说明!$D$3</f>
        <v>请填XX地区</v>
      </c>
      <c r="B142" s="789" t="str">
        <f>目录及填表说明!$D$4</f>
        <v>请填XX项目</v>
      </c>
      <c r="C142" s="1020" t="str">
        <f>C112</f>
        <v>类别1</v>
      </c>
      <c r="D142" s="1198"/>
      <c r="E142" s="388">
        <f>'表2.6 销售执行表（出售）'!F173</f>
        <v>0</v>
      </c>
      <c r="F142" s="388">
        <f>'表2.6 销售执行表（出售）'!G173</f>
        <v>0</v>
      </c>
      <c r="G142" s="389">
        <f>'表2.6 销售执行表（出售）'!H173</f>
        <v>0</v>
      </c>
      <c r="H142" s="388">
        <f>'表2.6 销售执行表（出售）'!I173</f>
        <v>0</v>
      </c>
      <c r="I142" s="388">
        <f>'表2.6 销售执行表（出售）'!J173</f>
        <v>0</v>
      </c>
      <c r="J142" s="388">
        <f>'表2.6 销售执行表（出售）'!K173</f>
        <v>0</v>
      </c>
      <c r="K142" s="388">
        <f>'表2.6 销售执行表（出售）'!L173</f>
        <v>0</v>
      </c>
      <c r="L142" s="388">
        <f>'表2.6 销售执行表（出售）'!M173</f>
        <v>0</v>
      </c>
      <c r="M142" s="388">
        <f>'表2.6 销售执行表（出售）'!N173</f>
        <v>0</v>
      </c>
      <c r="N142" s="391">
        <f>'表2.6 销售执行表（出售）'!O173</f>
        <v>0</v>
      </c>
      <c r="O142" s="1029">
        <f t="shared" si="167"/>
        <v>0</v>
      </c>
      <c r="P142" s="49">
        <f>'表2.6 销售执行表（出售）'!Q173</f>
        <v>0</v>
      </c>
      <c r="Q142" s="388">
        <f>'表2.6 销售执行表（出售）'!R173</f>
        <v>0</v>
      </c>
      <c r="R142" s="388">
        <f>'表2.6 销售执行表（出售）'!S173</f>
        <v>0</v>
      </c>
      <c r="S142" s="388">
        <f>'表2.6 销售执行表（出售）'!T173</f>
        <v>0</v>
      </c>
      <c r="T142" s="388">
        <f>'表2.6 销售执行表（出售）'!U173</f>
        <v>0</v>
      </c>
      <c r="U142" s="388">
        <f>'表2.6 销售执行表（出售）'!V173</f>
        <v>0</v>
      </c>
      <c r="V142" s="388">
        <f>'表2.6 销售执行表（出售）'!W173</f>
        <v>0</v>
      </c>
      <c r="W142" s="391">
        <f>'表2.6 销售执行表（出售）'!X173</f>
        <v>0</v>
      </c>
      <c r="X142" s="1029">
        <f t="shared" si="169"/>
        <v>0</v>
      </c>
      <c r="Y142" s="212">
        <f>'表2.6 销售执行表（出售）'!Z173</f>
        <v>0</v>
      </c>
      <c r="Z142" s="391">
        <f>'表2.6 销售执行表（出售）'!AA173</f>
        <v>0</v>
      </c>
      <c r="AA142" s="1029">
        <f>'表2.6 销售执行表（出售）'!AB173</f>
        <v>0</v>
      </c>
      <c r="AB142" s="212">
        <f>'表2.6 销售执行表（出售）'!AC52</f>
        <v>0</v>
      </c>
      <c r="AC142" s="391">
        <f>'表2.6 销售执行表（出售）'!AD173</f>
        <v>0</v>
      </c>
      <c r="AD142" s="1029">
        <f>'表2.6 销售执行表（出售）'!AE173</f>
        <v>0</v>
      </c>
    </row>
    <row r="143" spans="1:30" s="1019" customFormat="1" outlineLevel="1">
      <c r="A143" s="789" t="str">
        <f>目录及填表说明!$D$3</f>
        <v>请填XX地区</v>
      </c>
      <c r="B143" s="789" t="str">
        <f>目录及填表说明!$D$4</f>
        <v>请填XX项目</v>
      </c>
      <c r="C143" s="1020" t="str">
        <f>C113</f>
        <v>类别2</v>
      </c>
      <c r="D143" s="1198"/>
      <c r="E143" s="388">
        <f>'表2.6 销售执行表（出售）'!F174</f>
        <v>0</v>
      </c>
      <c r="F143" s="388">
        <f>'表2.6 销售执行表（出售）'!G174</f>
        <v>0</v>
      </c>
      <c r="G143" s="389">
        <f>'表2.6 销售执行表（出售）'!H174</f>
        <v>0</v>
      </c>
      <c r="H143" s="388">
        <f>'表2.6 销售执行表（出售）'!I174</f>
        <v>0</v>
      </c>
      <c r="I143" s="388">
        <f>'表2.6 销售执行表（出售）'!J174</f>
        <v>0</v>
      </c>
      <c r="J143" s="388">
        <f>'表2.6 销售执行表（出售）'!K174</f>
        <v>0</v>
      </c>
      <c r="K143" s="388">
        <f>'表2.6 销售执行表（出售）'!L174</f>
        <v>0</v>
      </c>
      <c r="L143" s="388">
        <f>'表2.6 销售执行表（出售）'!M174</f>
        <v>0</v>
      </c>
      <c r="M143" s="388">
        <f>'表2.6 销售执行表（出售）'!N174</f>
        <v>0</v>
      </c>
      <c r="N143" s="391">
        <f>'表2.6 销售执行表（出售）'!O174</f>
        <v>0</v>
      </c>
      <c r="O143" s="1029">
        <f t="shared" si="167"/>
        <v>0</v>
      </c>
      <c r="P143" s="49">
        <f>'表2.6 销售执行表（出售）'!Q174</f>
        <v>0</v>
      </c>
      <c r="Q143" s="388">
        <f>'表2.6 销售执行表（出售）'!R174</f>
        <v>0</v>
      </c>
      <c r="R143" s="388">
        <f>'表2.6 销售执行表（出售）'!S174</f>
        <v>0</v>
      </c>
      <c r="S143" s="388">
        <f>'表2.6 销售执行表（出售）'!T174</f>
        <v>0</v>
      </c>
      <c r="T143" s="388">
        <f>'表2.6 销售执行表（出售）'!U174</f>
        <v>0</v>
      </c>
      <c r="U143" s="388">
        <f>'表2.6 销售执行表（出售）'!V174</f>
        <v>0</v>
      </c>
      <c r="V143" s="388">
        <f>'表2.6 销售执行表（出售）'!W174</f>
        <v>0</v>
      </c>
      <c r="W143" s="391">
        <f>'表2.6 销售执行表（出售）'!X174</f>
        <v>0</v>
      </c>
      <c r="X143" s="1029">
        <f t="shared" si="169"/>
        <v>0</v>
      </c>
      <c r="Y143" s="212">
        <f>'表2.6 销售执行表（出售）'!Z174</f>
        <v>0</v>
      </c>
      <c r="Z143" s="391">
        <f>'表2.6 销售执行表（出售）'!AA174</f>
        <v>0</v>
      </c>
      <c r="AA143" s="1029">
        <f>'表2.6 销售执行表（出售）'!AB174</f>
        <v>0</v>
      </c>
      <c r="AB143" s="212">
        <f>'表2.6 销售执行表（出售）'!AC53</f>
        <v>0</v>
      </c>
      <c r="AC143" s="391">
        <f>'表2.6 销售执行表（出售）'!AD174</f>
        <v>0</v>
      </c>
      <c r="AD143" s="1029">
        <f>'表2.6 销售执行表（出售）'!AE174</f>
        <v>0</v>
      </c>
    </row>
    <row r="144" spans="1:30" s="1019" customFormat="1" outlineLevel="1">
      <c r="A144" s="789" t="str">
        <f>目录及填表说明!$D$3</f>
        <v>请填XX地区</v>
      </c>
      <c r="B144" s="789" t="str">
        <f>目录及填表说明!$D$4</f>
        <v>请填XX项目</v>
      </c>
      <c r="C144" s="1021" t="str">
        <f>C114</f>
        <v>类别3</v>
      </c>
      <c r="D144" s="1198"/>
      <c r="E144" s="388">
        <f>'表2.6 销售执行表（出售）'!F175</f>
        <v>0</v>
      </c>
      <c r="F144" s="388">
        <f>'表2.6 销售执行表（出售）'!G175</f>
        <v>0</v>
      </c>
      <c r="G144" s="389">
        <f>'表2.6 销售执行表（出售）'!H175</f>
        <v>0</v>
      </c>
      <c r="H144" s="388">
        <f>'表2.6 销售执行表（出售）'!I175</f>
        <v>0</v>
      </c>
      <c r="I144" s="388">
        <f>'表2.6 销售执行表（出售）'!J175</f>
        <v>0</v>
      </c>
      <c r="J144" s="388">
        <f>'表2.6 销售执行表（出售）'!K175</f>
        <v>0</v>
      </c>
      <c r="K144" s="388">
        <f>'表2.6 销售执行表（出售）'!L175</f>
        <v>0</v>
      </c>
      <c r="L144" s="388">
        <f>'表2.6 销售执行表（出售）'!M175</f>
        <v>0</v>
      </c>
      <c r="M144" s="388">
        <f>'表2.6 销售执行表（出售）'!N175</f>
        <v>0</v>
      </c>
      <c r="N144" s="391">
        <f>'表2.6 销售执行表（出售）'!O175</f>
        <v>0</v>
      </c>
      <c r="O144" s="1029">
        <f t="shared" si="167"/>
        <v>0</v>
      </c>
      <c r="P144" s="49">
        <f>'表2.6 销售执行表（出售）'!Q175</f>
        <v>0</v>
      </c>
      <c r="Q144" s="388">
        <f>'表2.6 销售执行表（出售）'!R175</f>
        <v>0</v>
      </c>
      <c r="R144" s="388">
        <f>'表2.6 销售执行表（出售）'!S175</f>
        <v>0</v>
      </c>
      <c r="S144" s="388">
        <f>'表2.6 销售执行表（出售）'!T175</f>
        <v>0</v>
      </c>
      <c r="T144" s="388">
        <f>'表2.6 销售执行表（出售）'!U175</f>
        <v>0</v>
      </c>
      <c r="U144" s="388">
        <f>'表2.6 销售执行表（出售）'!V175</f>
        <v>0</v>
      </c>
      <c r="V144" s="388">
        <f>'表2.6 销售执行表（出售）'!W175</f>
        <v>0</v>
      </c>
      <c r="W144" s="391">
        <f>'表2.6 销售执行表（出售）'!X175</f>
        <v>0</v>
      </c>
      <c r="X144" s="1029">
        <f t="shared" si="169"/>
        <v>0</v>
      </c>
      <c r="Y144" s="212">
        <f>'表2.6 销售执行表（出售）'!Z175</f>
        <v>0</v>
      </c>
      <c r="Z144" s="391">
        <f>'表2.6 销售执行表（出售）'!AA175</f>
        <v>0</v>
      </c>
      <c r="AA144" s="1029">
        <f>'表2.6 销售执行表（出售）'!AB175</f>
        <v>0</v>
      </c>
      <c r="AB144" s="212">
        <f>'表2.6 销售执行表（出售）'!AC54</f>
        <v>0</v>
      </c>
      <c r="AC144" s="391">
        <f>'表2.6 销售执行表（出售）'!AD175</f>
        <v>0</v>
      </c>
      <c r="AD144" s="1029">
        <f>'表2.6 销售执行表（出售）'!AE175</f>
        <v>0</v>
      </c>
    </row>
    <row r="145" spans="1:30" s="1019" customFormat="1" outlineLevel="1">
      <c r="A145" s="789" t="str">
        <f>目录及填表说明!$D$3</f>
        <v>请填XX地区</v>
      </c>
      <c r="B145" s="789" t="str">
        <f>目录及填表说明!$D$4</f>
        <v>请填XX项目</v>
      </c>
      <c r="C145" s="1020" t="str">
        <f>C115</f>
        <v>类别4</v>
      </c>
      <c r="D145" s="1198"/>
      <c r="E145" s="388">
        <f>'表2.6 销售执行表（出售）'!F176</f>
        <v>0</v>
      </c>
      <c r="F145" s="388">
        <f>'表2.6 销售执行表（出售）'!G176</f>
        <v>0</v>
      </c>
      <c r="G145" s="389">
        <f>'表2.6 销售执行表（出售）'!H176</f>
        <v>0</v>
      </c>
      <c r="H145" s="388">
        <f>'表2.6 销售执行表（出售）'!I176</f>
        <v>0</v>
      </c>
      <c r="I145" s="388">
        <f>'表2.6 销售执行表（出售）'!J176</f>
        <v>0</v>
      </c>
      <c r="J145" s="388">
        <f>'表2.6 销售执行表（出售）'!K176</f>
        <v>0</v>
      </c>
      <c r="K145" s="388">
        <f>'表2.6 销售执行表（出售）'!L176</f>
        <v>0</v>
      </c>
      <c r="L145" s="388">
        <f>'表2.6 销售执行表（出售）'!M176</f>
        <v>0</v>
      </c>
      <c r="M145" s="388">
        <f>'表2.6 销售执行表（出售）'!N176</f>
        <v>0</v>
      </c>
      <c r="N145" s="391">
        <f>'表2.6 销售执行表（出售）'!O176</f>
        <v>0</v>
      </c>
      <c r="O145" s="1029">
        <f t="shared" si="167"/>
        <v>0</v>
      </c>
      <c r="P145" s="49">
        <f>'表2.6 销售执行表（出售）'!Q176</f>
        <v>0</v>
      </c>
      <c r="Q145" s="388">
        <f>'表2.6 销售执行表（出售）'!R176</f>
        <v>0</v>
      </c>
      <c r="R145" s="388">
        <f>'表2.6 销售执行表（出售）'!S176</f>
        <v>0</v>
      </c>
      <c r="S145" s="388">
        <f>'表2.6 销售执行表（出售）'!T176</f>
        <v>0</v>
      </c>
      <c r="T145" s="388">
        <f>'表2.6 销售执行表（出售）'!U176</f>
        <v>0</v>
      </c>
      <c r="U145" s="388">
        <f>'表2.6 销售执行表（出售）'!V176</f>
        <v>0</v>
      </c>
      <c r="V145" s="388">
        <f>'表2.6 销售执行表（出售）'!W176</f>
        <v>0</v>
      </c>
      <c r="W145" s="391">
        <f>'表2.6 销售执行表（出售）'!X176</f>
        <v>0</v>
      </c>
      <c r="X145" s="1029">
        <f t="shared" si="169"/>
        <v>0</v>
      </c>
      <c r="Y145" s="212">
        <f>'表2.6 销售执行表（出售）'!Z176</f>
        <v>0</v>
      </c>
      <c r="Z145" s="391">
        <f>'表2.6 销售执行表（出售）'!AA176</f>
        <v>0</v>
      </c>
      <c r="AA145" s="1029">
        <f>'表2.6 销售执行表（出售）'!AB176</f>
        <v>0</v>
      </c>
      <c r="AB145" s="212">
        <f>'表2.6 销售执行表（出售）'!AC55</f>
        <v>0</v>
      </c>
      <c r="AC145" s="391">
        <f>'表2.6 销售执行表（出售）'!AD176</f>
        <v>0</v>
      </c>
      <c r="AD145" s="1029">
        <f>'表2.6 销售执行表（出售）'!AE176</f>
        <v>0</v>
      </c>
    </row>
    <row r="146" spans="1:30" s="1019" customFormat="1">
      <c r="A146" s="789" t="str">
        <f>目录及填表说明!$D$3</f>
        <v>请填XX地区</v>
      </c>
      <c r="B146" s="789" t="str">
        <f>目录及填表说明!$D$4</f>
        <v>请填XX项目</v>
      </c>
      <c r="C146" s="1016" t="s">
        <v>32</v>
      </c>
      <c r="D146" s="1198"/>
      <c r="E146" s="388">
        <f>'表2.6 销售执行表（出售）'!F177</f>
        <v>0</v>
      </c>
      <c r="F146" s="388">
        <f>'表2.6 销售执行表（出售）'!G177</f>
        <v>0</v>
      </c>
      <c r="G146" s="389">
        <f>'表2.6 销售执行表（出售）'!H177</f>
        <v>0</v>
      </c>
      <c r="H146" s="390">
        <f>'表2.6 销售执行表（出售）'!I177</f>
        <v>0</v>
      </c>
      <c r="I146" s="390">
        <f>'表2.6 销售执行表（出售）'!J177</f>
        <v>0</v>
      </c>
      <c r="J146" s="390">
        <f>'表2.6 销售执行表（出售）'!K177</f>
        <v>0</v>
      </c>
      <c r="K146" s="390">
        <f>'表2.6 销售执行表（出售）'!L177</f>
        <v>0</v>
      </c>
      <c r="L146" s="390">
        <f>'表2.6 销售执行表（出售）'!M177</f>
        <v>0</v>
      </c>
      <c r="M146" s="390">
        <f>'表2.6 销售执行表（出售）'!N177</f>
        <v>0</v>
      </c>
      <c r="N146" s="391">
        <f>'表2.6 销售执行表（出售）'!O177</f>
        <v>0</v>
      </c>
      <c r="O146" s="1029">
        <f t="shared" si="167"/>
        <v>0</v>
      </c>
      <c r="P146" s="49">
        <f>'表2.6 销售执行表（出售）'!Q177</f>
        <v>0</v>
      </c>
      <c r="Q146" s="390">
        <f>'表2.6 销售执行表（出售）'!R177</f>
        <v>0</v>
      </c>
      <c r="R146" s="390">
        <f>'表2.6 销售执行表（出售）'!S177</f>
        <v>0</v>
      </c>
      <c r="S146" s="390">
        <f>'表2.6 销售执行表（出售）'!T177</f>
        <v>0</v>
      </c>
      <c r="T146" s="390">
        <f>'表2.6 销售执行表（出售）'!U177</f>
        <v>0</v>
      </c>
      <c r="U146" s="390">
        <f>'表2.6 销售执行表（出售）'!V177</f>
        <v>0</v>
      </c>
      <c r="V146" s="390">
        <f>'表2.6 销售执行表（出售）'!W177</f>
        <v>0</v>
      </c>
      <c r="W146" s="391">
        <f>'表2.6 销售执行表（出售）'!X177</f>
        <v>0</v>
      </c>
      <c r="X146" s="1029">
        <f t="shared" si="169"/>
        <v>0</v>
      </c>
      <c r="Y146" s="212">
        <f>'表2.6 销售执行表（出售）'!Z177</f>
        <v>0</v>
      </c>
      <c r="Z146" s="391">
        <f>'表2.6 销售执行表（出售）'!AA177</f>
        <v>0</v>
      </c>
      <c r="AA146" s="1029">
        <f>'表2.6 销售执行表（出售）'!AB177</f>
        <v>0</v>
      </c>
      <c r="AB146" s="212">
        <f>'表2.6 销售执行表（出售）'!AC56</f>
        <v>0</v>
      </c>
      <c r="AC146" s="391">
        <f>'表2.6 销售执行表（出售）'!AD177</f>
        <v>0</v>
      </c>
      <c r="AD146" s="1029">
        <f>'表2.6 销售执行表（出售）'!AE177</f>
        <v>0</v>
      </c>
    </row>
    <row r="147" spans="1:30" s="1019" customFormat="1" outlineLevel="1">
      <c r="A147" s="789" t="str">
        <f>目录及填表说明!$D$3</f>
        <v>请填XX地区</v>
      </c>
      <c r="B147" s="789" t="str">
        <f>目录及填表说明!$D$4</f>
        <v>请填XX项目</v>
      </c>
      <c r="C147" s="1020" t="str">
        <f>C117</f>
        <v>类别1</v>
      </c>
      <c r="D147" s="1198"/>
      <c r="E147" s="388">
        <f>'表2.6 销售执行表（出售）'!F178</f>
        <v>0</v>
      </c>
      <c r="F147" s="388">
        <f>'表2.6 销售执行表（出售）'!G178</f>
        <v>0</v>
      </c>
      <c r="G147" s="389">
        <f>'表2.6 销售执行表（出售）'!H178</f>
        <v>0</v>
      </c>
      <c r="H147" s="388">
        <f>'表2.6 销售执行表（出售）'!I178</f>
        <v>0</v>
      </c>
      <c r="I147" s="388">
        <f>'表2.6 销售执行表（出售）'!J178</f>
        <v>0</v>
      </c>
      <c r="J147" s="388">
        <f>'表2.6 销售执行表（出售）'!K178</f>
        <v>0</v>
      </c>
      <c r="K147" s="388">
        <f>'表2.6 销售执行表（出售）'!L178</f>
        <v>0</v>
      </c>
      <c r="L147" s="388">
        <f>'表2.6 销售执行表（出售）'!M178</f>
        <v>0</v>
      </c>
      <c r="M147" s="388">
        <f>'表2.6 销售执行表（出售）'!N178</f>
        <v>0</v>
      </c>
      <c r="N147" s="391">
        <f>'表2.6 销售执行表（出售）'!O178</f>
        <v>0</v>
      </c>
      <c r="O147" s="1029">
        <f t="shared" si="167"/>
        <v>0</v>
      </c>
      <c r="P147" s="49">
        <f>'表2.6 销售执行表（出售）'!Q178</f>
        <v>0</v>
      </c>
      <c r="Q147" s="388">
        <f>'表2.6 销售执行表（出售）'!R178</f>
        <v>0</v>
      </c>
      <c r="R147" s="388">
        <f>'表2.6 销售执行表（出售）'!S178</f>
        <v>0</v>
      </c>
      <c r="S147" s="388">
        <f>'表2.6 销售执行表（出售）'!T178</f>
        <v>0</v>
      </c>
      <c r="T147" s="388">
        <f>'表2.6 销售执行表（出售）'!U178</f>
        <v>0</v>
      </c>
      <c r="U147" s="388">
        <f>'表2.6 销售执行表（出售）'!V178</f>
        <v>0</v>
      </c>
      <c r="V147" s="388">
        <f>'表2.6 销售执行表（出售）'!W178</f>
        <v>0</v>
      </c>
      <c r="W147" s="391">
        <f>'表2.6 销售执行表（出售）'!X178</f>
        <v>0</v>
      </c>
      <c r="X147" s="1029">
        <f t="shared" si="169"/>
        <v>0</v>
      </c>
      <c r="Y147" s="212">
        <f>'表2.6 销售执行表（出售）'!Z178</f>
        <v>0</v>
      </c>
      <c r="Z147" s="391">
        <f>'表2.6 销售执行表（出售）'!AA178</f>
        <v>0</v>
      </c>
      <c r="AA147" s="1029">
        <f>'表2.6 销售执行表（出售）'!AB178</f>
        <v>0</v>
      </c>
      <c r="AB147" s="212">
        <f>'表2.6 销售执行表（出售）'!AC57</f>
        <v>0</v>
      </c>
      <c r="AC147" s="391">
        <f>'表2.6 销售执行表（出售）'!AD178</f>
        <v>0</v>
      </c>
      <c r="AD147" s="1029">
        <f>'表2.6 销售执行表（出售）'!AE178</f>
        <v>0</v>
      </c>
    </row>
    <row r="148" spans="1:30" s="1019" customFormat="1" outlineLevel="1">
      <c r="A148" s="789" t="str">
        <f>目录及填表说明!$D$3</f>
        <v>请填XX地区</v>
      </c>
      <c r="B148" s="789" t="str">
        <f>目录及填表说明!$D$4</f>
        <v>请填XX项目</v>
      </c>
      <c r="C148" s="1020" t="str">
        <f>C118</f>
        <v>类别2</v>
      </c>
      <c r="D148" s="1198"/>
      <c r="E148" s="388">
        <f>'表2.6 销售执行表（出售）'!F179</f>
        <v>0</v>
      </c>
      <c r="F148" s="388">
        <f>'表2.6 销售执行表（出售）'!G179</f>
        <v>0</v>
      </c>
      <c r="G148" s="389">
        <f>'表2.6 销售执行表（出售）'!H179</f>
        <v>0</v>
      </c>
      <c r="H148" s="388">
        <f>'表2.6 销售执行表（出售）'!I179</f>
        <v>0</v>
      </c>
      <c r="I148" s="388">
        <f>'表2.6 销售执行表（出售）'!J179</f>
        <v>0</v>
      </c>
      <c r="J148" s="388">
        <f>'表2.6 销售执行表（出售）'!K179</f>
        <v>0</v>
      </c>
      <c r="K148" s="388">
        <f>'表2.6 销售执行表（出售）'!L179</f>
        <v>0</v>
      </c>
      <c r="L148" s="388">
        <f>'表2.6 销售执行表（出售）'!M179</f>
        <v>0</v>
      </c>
      <c r="M148" s="388">
        <f>'表2.6 销售执行表（出售）'!N179</f>
        <v>0</v>
      </c>
      <c r="N148" s="391">
        <f>'表2.6 销售执行表（出售）'!O179</f>
        <v>0</v>
      </c>
      <c r="O148" s="1029">
        <f t="shared" si="167"/>
        <v>0</v>
      </c>
      <c r="P148" s="49">
        <f>'表2.6 销售执行表（出售）'!Q179</f>
        <v>0</v>
      </c>
      <c r="Q148" s="388">
        <f>'表2.6 销售执行表（出售）'!R179</f>
        <v>0</v>
      </c>
      <c r="R148" s="388">
        <f>'表2.6 销售执行表（出售）'!S179</f>
        <v>0</v>
      </c>
      <c r="S148" s="388">
        <f>'表2.6 销售执行表（出售）'!T179</f>
        <v>0</v>
      </c>
      <c r="T148" s="388">
        <f>'表2.6 销售执行表（出售）'!U179</f>
        <v>0</v>
      </c>
      <c r="U148" s="388">
        <f>'表2.6 销售执行表（出售）'!V179</f>
        <v>0</v>
      </c>
      <c r="V148" s="388">
        <f>'表2.6 销售执行表（出售）'!W179</f>
        <v>0</v>
      </c>
      <c r="W148" s="391">
        <f>'表2.6 销售执行表（出售）'!X179</f>
        <v>0</v>
      </c>
      <c r="X148" s="1029">
        <f t="shared" si="169"/>
        <v>0</v>
      </c>
      <c r="Y148" s="212">
        <f>'表2.6 销售执行表（出售）'!Z179</f>
        <v>0</v>
      </c>
      <c r="Z148" s="391">
        <f>'表2.6 销售执行表（出售）'!AA179</f>
        <v>0</v>
      </c>
      <c r="AA148" s="1029">
        <f>'表2.6 销售执行表（出售）'!AB179</f>
        <v>0</v>
      </c>
      <c r="AB148" s="212">
        <f>'表2.6 销售执行表（出售）'!AC58</f>
        <v>0</v>
      </c>
      <c r="AC148" s="391">
        <f>'表2.6 销售执行表（出售）'!AD179</f>
        <v>0</v>
      </c>
      <c r="AD148" s="1029">
        <f>'表2.6 销售执行表（出售）'!AE179</f>
        <v>0</v>
      </c>
    </row>
    <row r="149" spans="1:30" s="1019" customFormat="1" outlineLevel="1">
      <c r="A149" s="789" t="str">
        <f>目录及填表说明!$D$3</f>
        <v>请填XX地区</v>
      </c>
      <c r="B149" s="789" t="str">
        <f>目录及填表说明!$D$4</f>
        <v>请填XX项目</v>
      </c>
      <c r="C149" s="1021" t="str">
        <f>C119</f>
        <v>类别3</v>
      </c>
      <c r="D149" s="1198"/>
      <c r="E149" s="388">
        <f>'表2.6 销售执行表（出售）'!F180</f>
        <v>0</v>
      </c>
      <c r="F149" s="388">
        <f>'表2.6 销售执行表（出售）'!G180</f>
        <v>0</v>
      </c>
      <c r="G149" s="389">
        <f>'表2.6 销售执行表（出售）'!H180</f>
        <v>0</v>
      </c>
      <c r="H149" s="388">
        <f>'表2.6 销售执行表（出售）'!I180</f>
        <v>0</v>
      </c>
      <c r="I149" s="388">
        <f>'表2.6 销售执行表（出售）'!J180</f>
        <v>0</v>
      </c>
      <c r="J149" s="388">
        <f>'表2.6 销售执行表（出售）'!K180</f>
        <v>0</v>
      </c>
      <c r="K149" s="388">
        <f>'表2.6 销售执行表（出售）'!L180</f>
        <v>0</v>
      </c>
      <c r="L149" s="388">
        <f>'表2.6 销售执行表（出售）'!M180</f>
        <v>0</v>
      </c>
      <c r="M149" s="388">
        <f>'表2.6 销售执行表（出售）'!N180</f>
        <v>0</v>
      </c>
      <c r="N149" s="391">
        <f>'表2.6 销售执行表（出售）'!O180</f>
        <v>0</v>
      </c>
      <c r="O149" s="1029">
        <f t="shared" si="167"/>
        <v>0</v>
      </c>
      <c r="P149" s="49">
        <f>'表2.6 销售执行表（出售）'!Q180</f>
        <v>0</v>
      </c>
      <c r="Q149" s="388">
        <f>'表2.6 销售执行表（出售）'!R180</f>
        <v>0</v>
      </c>
      <c r="R149" s="388">
        <f>'表2.6 销售执行表（出售）'!S180</f>
        <v>0</v>
      </c>
      <c r="S149" s="388">
        <f>'表2.6 销售执行表（出售）'!T180</f>
        <v>0</v>
      </c>
      <c r="T149" s="388">
        <f>'表2.6 销售执行表（出售）'!U180</f>
        <v>0</v>
      </c>
      <c r="U149" s="388">
        <f>'表2.6 销售执行表（出售）'!V180</f>
        <v>0</v>
      </c>
      <c r="V149" s="388">
        <f>'表2.6 销售执行表（出售）'!W180</f>
        <v>0</v>
      </c>
      <c r="W149" s="391">
        <f>'表2.6 销售执行表（出售）'!X180</f>
        <v>0</v>
      </c>
      <c r="X149" s="1029">
        <f t="shared" si="169"/>
        <v>0</v>
      </c>
      <c r="Y149" s="212">
        <f>'表2.6 销售执行表（出售）'!Z180</f>
        <v>0</v>
      </c>
      <c r="Z149" s="391">
        <f>'表2.6 销售执行表（出售）'!AA180</f>
        <v>0</v>
      </c>
      <c r="AA149" s="1029">
        <f>'表2.6 销售执行表（出售）'!AB180</f>
        <v>0</v>
      </c>
      <c r="AB149" s="212">
        <f>'表2.6 销售执行表（出售）'!AC59</f>
        <v>0</v>
      </c>
      <c r="AC149" s="391">
        <f>'表2.6 销售执行表（出售）'!AD180</f>
        <v>0</v>
      </c>
      <c r="AD149" s="1029">
        <f>'表2.6 销售执行表（出售）'!AE180</f>
        <v>0</v>
      </c>
    </row>
    <row r="150" spans="1:30" s="1019" customFormat="1" outlineLevel="1">
      <c r="A150" s="789" t="str">
        <f>目录及填表说明!$D$3</f>
        <v>请填XX地区</v>
      </c>
      <c r="B150" s="789" t="str">
        <f>目录及填表说明!$D$4</f>
        <v>请填XX项目</v>
      </c>
      <c r="C150" s="1020" t="str">
        <f>C120</f>
        <v>类别4</v>
      </c>
      <c r="D150" s="1198"/>
      <c r="E150" s="388">
        <f>'表2.6 销售执行表（出售）'!F181</f>
        <v>0</v>
      </c>
      <c r="F150" s="388">
        <f>'表2.6 销售执行表（出售）'!G181</f>
        <v>0</v>
      </c>
      <c r="G150" s="389">
        <f>'表2.6 销售执行表（出售）'!H181</f>
        <v>0</v>
      </c>
      <c r="H150" s="388">
        <f>'表2.6 销售执行表（出售）'!I181</f>
        <v>0</v>
      </c>
      <c r="I150" s="388">
        <f>'表2.6 销售执行表（出售）'!J181</f>
        <v>0</v>
      </c>
      <c r="J150" s="388">
        <f>'表2.6 销售执行表（出售）'!K181</f>
        <v>0</v>
      </c>
      <c r="K150" s="388">
        <f>'表2.6 销售执行表（出售）'!L181</f>
        <v>0</v>
      </c>
      <c r="L150" s="388">
        <f>'表2.6 销售执行表（出售）'!M181</f>
        <v>0</v>
      </c>
      <c r="M150" s="388">
        <f>'表2.6 销售执行表（出售）'!N181</f>
        <v>0</v>
      </c>
      <c r="N150" s="391">
        <f>'表2.6 销售执行表（出售）'!O181</f>
        <v>0</v>
      </c>
      <c r="O150" s="1029">
        <f t="shared" si="167"/>
        <v>0</v>
      </c>
      <c r="P150" s="49">
        <f>'表2.6 销售执行表（出售）'!Q181</f>
        <v>0</v>
      </c>
      <c r="Q150" s="388">
        <f>'表2.6 销售执行表（出售）'!R181</f>
        <v>0</v>
      </c>
      <c r="R150" s="388">
        <f>'表2.6 销售执行表（出售）'!S181</f>
        <v>0</v>
      </c>
      <c r="S150" s="388">
        <f>'表2.6 销售执行表（出售）'!T181</f>
        <v>0</v>
      </c>
      <c r="T150" s="388">
        <f>'表2.6 销售执行表（出售）'!U181</f>
        <v>0</v>
      </c>
      <c r="U150" s="388">
        <f>'表2.6 销售执行表（出售）'!V181</f>
        <v>0</v>
      </c>
      <c r="V150" s="388">
        <f>'表2.6 销售执行表（出售）'!W181</f>
        <v>0</v>
      </c>
      <c r="W150" s="391">
        <f>'表2.6 销售执行表（出售）'!X181</f>
        <v>0</v>
      </c>
      <c r="X150" s="1029">
        <f t="shared" si="169"/>
        <v>0</v>
      </c>
      <c r="Y150" s="212">
        <f>'表2.6 销售执行表（出售）'!Z181</f>
        <v>0</v>
      </c>
      <c r="Z150" s="391">
        <f>'表2.6 销售执行表（出售）'!AA181</f>
        <v>0</v>
      </c>
      <c r="AA150" s="1029">
        <f>'表2.6 销售执行表（出售）'!AB181</f>
        <v>0</v>
      </c>
      <c r="AB150" s="212">
        <f>'表2.6 销售执行表（出售）'!AC60</f>
        <v>0</v>
      </c>
      <c r="AC150" s="391">
        <f>'表2.6 销售执行表（出售）'!AD181</f>
        <v>0</v>
      </c>
      <c r="AD150" s="1029">
        <f>'表2.6 销售执行表（出售）'!AE181</f>
        <v>0</v>
      </c>
    </row>
    <row r="151" spans="1:30" s="1019" customFormat="1">
      <c r="A151" s="789" t="str">
        <f>目录及填表说明!$D$3</f>
        <v>请填XX地区</v>
      </c>
      <c r="B151" s="789" t="str">
        <f>目录及填表说明!$D$4</f>
        <v>请填XX项目</v>
      </c>
      <c r="C151" s="1016" t="s">
        <v>33</v>
      </c>
      <c r="D151" s="1198"/>
      <c r="E151" s="388">
        <f>'表2.6 销售执行表（出售）'!F182</f>
        <v>0</v>
      </c>
      <c r="F151" s="388">
        <f>'表2.6 销售执行表（出售）'!G182</f>
        <v>0</v>
      </c>
      <c r="G151" s="389">
        <f>'表2.6 销售执行表（出售）'!H182</f>
        <v>0</v>
      </c>
      <c r="H151" s="390">
        <f>'表2.6 销售执行表（出售）'!I182</f>
        <v>0</v>
      </c>
      <c r="I151" s="390">
        <f>'表2.6 销售执行表（出售）'!J182</f>
        <v>0</v>
      </c>
      <c r="J151" s="390">
        <f>'表2.6 销售执行表（出售）'!K182</f>
        <v>0</v>
      </c>
      <c r="K151" s="390">
        <f>'表2.6 销售执行表（出售）'!L182</f>
        <v>0</v>
      </c>
      <c r="L151" s="390">
        <f>'表2.6 销售执行表（出售）'!M182</f>
        <v>0</v>
      </c>
      <c r="M151" s="390">
        <f>'表2.6 销售执行表（出售）'!N182</f>
        <v>0</v>
      </c>
      <c r="N151" s="391">
        <f>'表2.6 销售执行表（出售）'!O182</f>
        <v>0</v>
      </c>
      <c r="O151" s="1029">
        <f t="shared" si="167"/>
        <v>0</v>
      </c>
      <c r="P151" s="49">
        <f>'表2.6 销售执行表（出售）'!Q182</f>
        <v>0</v>
      </c>
      <c r="Q151" s="390">
        <f>'表2.6 销售执行表（出售）'!R182</f>
        <v>0</v>
      </c>
      <c r="R151" s="390">
        <f>'表2.6 销售执行表（出售）'!S182</f>
        <v>0</v>
      </c>
      <c r="S151" s="390">
        <f>'表2.6 销售执行表（出售）'!T182</f>
        <v>0</v>
      </c>
      <c r="T151" s="390">
        <f>'表2.6 销售执行表（出售）'!U182</f>
        <v>0</v>
      </c>
      <c r="U151" s="390">
        <f>'表2.6 销售执行表（出售）'!V182</f>
        <v>0</v>
      </c>
      <c r="V151" s="390">
        <f>'表2.6 销售执行表（出售）'!W182</f>
        <v>0</v>
      </c>
      <c r="W151" s="391">
        <f>'表2.6 销售执行表（出售）'!X182</f>
        <v>0</v>
      </c>
      <c r="X151" s="1029">
        <f t="shared" si="169"/>
        <v>0</v>
      </c>
      <c r="Y151" s="212">
        <f>'表2.6 销售执行表（出售）'!Z182</f>
        <v>0</v>
      </c>
      <c r="Z151" s="391">
        <f>'表2.6 销售执行表（出售）'!AA182</f>
        <v>0</v>
      </c>
      <c r="AA151" s="1029">
        <f>'表2.6 销售执行表（出售）'!AB182</f>
        <v>0</v>
      </c>
      <c r="AB151" s="212">
        <f>'表2.6 销售执行表（出售）'!AC61</f>
        <v>0</v>
      </c>
      <c r="AC151" s="391">
        <f>'表2.6 销售执行表（出售）'!AD182</f>
        <v>0</v>
      </c>
      <c r="AD151" s="1029">
        <f>'表2.6 销售执行表（出售）'!AE182</f>
        <v>0</v>
      </c>
    </row>
    <row r="152" spans="1:30" s="1019" customFormat="1" outlineLevel="1">
      <c r="A152" s="789"/>
      <c r="B152" s="789"/>
      <c r="C152" s="1020" t="s">
        <v>920</v>
      </c>
      <c r="D152" s="1199"/>
      <c r="E152" s="388">
        <f>'表2.6 销售执行表（出售）'!F183</f>
        <v>0</v>
      </c>
      <c r="F152" s="388">
        <f>'表2.6 销售执行表（出售）'!G183</f>
        <v>0</v>
      </c>
      <c r="G152" s="389">
        <f>'表2.6 销售执行表（出售）'!H183</f>
        <v>0</v>
      </c>
      <c r="H152" s="388">
        <f>'表2.6 销售执行表（出售）'!I183</f>
        <v>0</v>
      </c>
      <c r="I152" s="388">
        <f>'表2.6 销售执行表（出售）'!J183</f>
        <v>0</v>
      </c>
      <c r="J152" s="388">
        <f>'表2.6 销售执行表（出售）'!K183</f>
        <v>0</v>
      </c>
      <c r="K152" s="388">
        <f>'表2.6 销售执行表（出售）'!L183</f>
        <v>0</v>
      </c>
      <c r="L152" s="388">
        <f>'表2.6 销售执行表（出售）'!M183</f>
        <v>0</v>
      </c>
      <c r="M152" s="388">
        <f>'表2.6 销售执行表（出售）'!N183</f>
        <v>0</v>
      </c>
      <c r="N152" s="391">
        <f>'表2.6 销售执行表（出售）'!O183</f>
        <v>0</v>
      </c>
      <c r="O152" s="1029">
        <f t="shared" si="167"/>
        <v>0</v>
      </c>
      <c r="P152" s="49">
        <f>'表2.6 销售执行表（出售）'!Q183</f>
        <v>0</v>
      </c>
      <c r="Q152" s="388">
        <f>'表2.6 销售执行表（出售）'!R183</f>
        <v>0</v>
      </c>
      <c r="R152" s="388">
        <f>'表2.6 销售执行表（出售）'!S183</f>
        <v>0</v>
      </c>
      <c r="S152" s="388">
        <f>'表2.6 销售执行表（出售）'!T183</f>
        <v>0</v>
      </c>
      <c r="T152" s="388">
        <f>'表2.6 销售执行表（出售）'!U183</f>
        <v>0</v>
      </c>
      <c r="U152" s="388">
        <f>'表2.6 销售执行表（出售）'!V183</f>
        <v>0</v>
      </c>
      <c r="V152" s="388">
        <f>'表2.6 销售执行表（出售）'!W183</f>
        <v>0</v>
      </c>
      <c r="W152" s="391">
        <f>'表2.6 销售执行表（出售）'!X183</f>
        <v>0</v>
      </c>
      <c r="X152" s="1029">
        <f t="shared" si="169"/>
        <v>0</v>
      </c>
      <c r="Y152" s="212">
        <f>'表2.6 销售执行表（出售）'!Z183</f>
        <v>0</v>
      </c>
      <c r="Z152" s="391">
        <f>'表2.6 销售执行表（出售）'!AA183</f>
        <v>0</v>
      </c>
      <c r="AA152" s="1029">
        <f>'表2.6 销售执行表（出售）'!AB183</f>
        <v>0</v>
      </c>
      <c r="AB152" s="212">
        <f>'表2.6 销售执行表（出售）'!AC62</f>
        <v>0</v>
      </c>
      <c r="AC152" s="391">
        <f>'表2.6 销售执行表（出售）'!AD183</f>
        <v>0</v>
      </c>
      <c r="AD152" s="1029">
        <f>'表2.6 销售执行表（出售）'!AE183</f>
        <v>0</v>
      </c>
    </row>
    <row r="153" spans="1:30" s="1019" customFormat="1" outlineLevel="1">
      <c r="A153" s="789"/>
      <c r="B153" s="789"/>
      <c r="C153" s="1020" t="s">
        <v>921</v>
      </c>
      <c r="D153" s="1199"/>
      <c r="E153" s="388">
        <f>'表2.6 销售执行表（出售）'!F184</f>
        <v>0</v>
      </c>
      <c r="F153" s="388">
        <f>'表2.6 销售执行表（出售）'!G184</f>
        <v>0</v>
      </c>
      <c r="G153" s="389">
        <f>'表2.6 销售执行表（出售）'!H184</f>
        <v>0</v>
      </c>
      <c r="H153" s="388">
        <f>'表2.6 销售执行表（出售）'!I184</f>
        <v>0</v>
      </c>
      <c r="I153" s="388">
        <f>'表2.6 销售执行表（出售）'!J184</f>
        <v>0</v>
      </c>
      <c r="J153" s="388">
        <f>'表2.6 销售执行表（出售）'!K184</f>
        <v>0</v>
      </c>
      <c r="K153" s="388">
        <f>'表2.6 销售执行表（出售）'!L184</f>
        <v>0</v>
      </c>
      <c r="L153" s="388">
        <f>'表2.6 销售执行表（出售）'!M184</f>
        <v>0</v>
      </c>
      <c r="M153" s="388">
        <f>'表2.6 销售执行表（出售）'!N184</f>
        <v>0</v>
      </c>
      <c r="N153" s="391">
        <f>'表2.6 销售执行表（出售）'!O184</f>
        <v>0</v>
      </c>
      <c r="O153" s="1029">
        <f t="shared" si="167"/>
        <v>0</v>
      </c>
      <c r="P153" s="49">
        <f>'表2.6 销售执行表（出售）'!Q184</f>
        <v>0</v>
      </c>
      <c r="Q153" s="388">
        <f>'表2.6 销售执行表（出售）'!R184</f>
        <v>0</v>
      </c>
      <c r="R153" s="388">
        <f>'表2.6 销售执行表（出售）'!S184</f>
        <v>0</v>
      </c>
      <c r="S153" s="388">
        <f>'表2.6 销售执行表（出售）'!T184</f>
        <v>0</v>
      </c>
      <c r="T153" s="388">
        <f>'表2.6 销售执行表（出售）'!U184</f>
        <v>0</v>
      </c>
      <c r="U153" s="388">
        <f>'表2.6 销售执行表（出售）'!V184</f>
        <v>0</v>
      </c>
      <c r="V153" s="388">
        <f>'表2.6 销售执行表（出售）'!W184</f>
        <v>0</v>
      </c>
      <c r="W153" s="391">
        <f>'表2.6 销售执行表（出售）'!X184</f>
        <v>0</v>
      </c>
      <c r="X153" s="1029">
        <f t="shared" si="169"/>
        <v>0</v>
      </c>
      <c r="Y153" s="212">
        <f>'表2.6 销售执行表（出售）'!Z184</f>
        <v>0</v>
      </c>
      <c r="Z153" s="391">
        <f>'表2.6 销售执行表（出售）'!AA184</f>
        <v>0</v>
      </c>
      <c r="AA153" s="1029">
        <f>'表2.6 销售执行表（出售）'!AB184</f>
        <v>0</v>
      </c>
      <c r="AB153" s="212">
        <f>'表2.6 销售执行表（出售）'!AC63</f>
        <v>0</v>
      </c>
      <c r="AC153" s="391">
        <f>'表2.6 销售执行表（出售）'!AD184</f>
        <v>0</v>
      </c>
      <c r="AD153" s="1029">
        <f>'表2.6 销售执行表（出售）'!AE184</f>
        <v>0</v>
      </c>
    </row>
    <row r="154" spans="1:30" s="1019" customFormat="1">
      <c r="A154" s="789" t="str">
        <f>目录及填表说明!$D$3</f>
        <v>请填XX地区</v>
      </c>
      <c r="B154" s="789" t="str">
        <f>目录及填表说明!$D$4</f>
        <v>请填XX项目</v>
      </c>
      <c r="C154" s="1016" t="s">
        <v>34</v>
      </c>
      <c r="D154" s="1200"/>
      <c r="E154" s="388">
        <f>'表2.6 销售执行表（出售）'!F185</f>
        <v>0</v>
      </c>
      <c r="F154" s="388">
        <f>'表2.6 销售执行表（出售）'!G185</f>
        <v>0</v>
      </c>
      <c r="G154" s="389">
        <f>'表2.6 销售执行表（出售）'!H185</f>
        <v>0</v>
      </c>
      <c r="H154" s="390">
        <f>'表2.6 销售执行表（出售）'!I185</f>
        <v>0</v>
      </c>
      <c r="I154" s="390">
        <f>'表2.6 销售执行表（出售）'!J185</f>
        <v>0</v>
      </c>
      <c r="J154" s="390">
        <f>'表2.6 销售执行表（出售）'!K185</f>
        <v>0</v>
      </c>
      <c r="K154" s="390">
        <f>'表2.6 销售执行表（出售）'!L185</f>
        <v>0</v>
      </c>
      <c r="L154" s="390">
        <f>'表2.6 销售执行表（出售）'!M185</f>
        <v>0</v>
      </c>
      <c r="M154" s="390">
        <f>'表2.6 销售执行表（出售）'!N185</f>
        <v>0</v>
      </c>
      <c r="N154" s="391">
        <f>'表2.6 销售执行表（出售）'!O185</f>
        <v>0</v>
      </c>
      <c r="O154" s="1029">
        <f t="shared" si="167"/>
        <v>0</v>
      </c>
      <c r="P154" s="49">
        <f>'表2.6 销售执行表（出售）'!Q185</f>
        <v>0</v>
      </c>
      <c r="Q154" s="390">
        <f>'表2.6 销售执行表（出售）'!R185</f>
        <v>0</v>
      </c>
      <c r="R154" s="390">
        <f>'表2.6 销售执行表（出售）'!S185</f>
        <v>0</v>
      </c>
      <c r="S154" s="390">
        <f>'表2.6 销售执行表（出售）'!T185</f>
        <v>0</v>
      </c>
      <c r="T154" s="390">
        <f>'表2.6 销售执行表（出售）'!U185</f>
        <v>0</v>
      </c>
      <c r="U154" s="390">
        <f>'表2.6 销售执行表（出售）'!V185</f>
        <v>0</v>
      </c>
      <c r="V154" s="390">
        <f>'表2.6 销售执行表（出售）'!W185</f>
        <v>0</v>
      </c>
      <c r="W154" s="391">
        <f>'表2.6 销售执行表（出售）'!X185</f>
        <v>0</v>
      </c>
      <c r="X154" s="1029">
        <f t="shared" si="169"/>
        <v>0</v>
      </c>
      <c r="Y154" s="212">
        <f>'表2.6 销售执行表（出售）'!Z185</f>
        <v>0</v>
      </c>
      <c r="Z154" s="391">
        <f>'表2.6 销售执行表（出售）'!AA185</f>
        <v>0</v>
      </c>
      <c r="AA154" s="1029">
        <f>'表2.6 销售执行表（出售）'!AB185</f>
        <v>0</v>
      </c>
      <c r="AB154" s="212">
        <f>'表2.6 销售执行表（出售）'!AC64</f>
        <v>0</v>
      </c>
      <c r="AC154" s="391">
        <f>'表2.6 销售执行表（出售）'!AD185</f>
        <v>0</v>
      </c>
      <c r="AD154" s="1029">
        <f>'表2.6 销售执行表（出售）'!AE185</f>
        <v>0</v>
      </c>
    </row>
    <row r="155" spans="1:30" s="1015" customFormat="1" ht="30" customHeight="1">
      <c r="A155" s="949" t="str">
        <f>目录及填表说明!$D$3</f>
        <v>请填XX地区</v>
      </c>
      <c r="B155" s="949" t="str">
        <f>目录及填表说明!$D$4</f>
        <v>请填XX项目</v>
      </c>
      <c r="C155" s="1193" t="s">
        <v>51</v>
      </c>
      <c r="D155" s="1194"/>
      <c r="E155" s="950"/>
      <c r="F155" s="950"/>
      <c r="G155" s="954"/>
      <c r="H155" s="950"/>
      <c r="I155" s="950"/>
      <c r="J155" s="950"/>
      <c r="K155" s="950"/>
      <c r="L155" s="950"/>
      <c r="M155" s="950"/>
      <c r="N155" s="950"/>
      <c r="O155" s="1030">
        <f t="shared" si="167"/>
        <v>0</v>
      </c>
      <c r="P155" s="49"/>
      <c r="Q155" s="950"/>
      <c r="R155" s="950"/>
      <c r="S155" s="950"/>
      <c r="T155" s="950"/>
      <c r="U155" s="950"/>
      <c r="V155" s="950"/>
      <c r="W155" s="950"/>
      <c r="X155" s="1030">
        <f t="shared" si="169"/>
        <v>0</v>
      </c>
      <c r="Y155" s="1031"/>
      <c r="Z155" s="950"/>
      <c r="AA155" s="1030"/>
      <c r="AB155" s="952"/>
      <c r="AC155" s="950"/>
      <c r="AD155" s="1030"/>
    </row>
    <row r="156" spans="1:30" s="1019" customFormat="1">
      <c r="A156" s="789" t="str">
        <f>目录及填表说明!$D$3</f>
        <v>请填XX地区</v>
      </c>
      <c r="B156" s="789" t="str">
        <f>目录及填表说明!$D$4</f>
        <v>请填XX项目</v>
      </c>
      <c r="C156" s="1016" t="s">
        <v>28</v>
      </c>
      <c r="D156" s="1192" t="s">
        <v>924</v>
      </c>
      <c r="E156" s="390">
        <f t="shared" ref="E156:F156" si="256">E126-E36</f>
        <v>0</v>
      </c>
      <c r="F156" s="390">
        <f t="shared" si="256"/>
        <v>0</v>
      </c>
      <c r="G156" s="389">
        <f t="shared" ref="G156" si="257">G126-G36</f>
        <v>0</v>
      </c>
      <c r="H156" s="390">
        <f t="shared" ref="H156:N156" si="258">H126-H36</f>
        <v>0</v>
      </c>
      <c r="I156" s="390">
        <f t="shared" si="258"/>
        <v>0</v>
      </c>
      <c r="J156" s="390">
        <f t="shared" si="258"/>
        <v>0</v>
      </c>
      <c r="K156" s="390">
        <f t="shared" si="258"/>
        <v>0</v>
      </c>
      <c r="L156" s="390">
        <f t="shared" si="258"/>
        <v>0</v>
      </c>
      <c r="M156" s="390">
        <f t="shared" si="258"/>
        <v>0</v>
      </c>
      <c r="N156" s="391">
        <f t="shared" si="258"/>
        <v>0</v>
      </c>
      <c r="O156" s="1029">
        <f t="shared" si="167"/>
        <v>0</v>
      </c>
      <c r="P156" s="49">
        <f t="shared" ref="P156" si="259">P126-P36</f>
        <v>0</v>
      </c>
      <c r="Q156" s="390">
        <f t="shared" ref="Q156:V156" si="260">Q126-Q36</f>
        <v>0</v>
      </c>
      <c r="R156" s="390">
        <f t="shared" si="260"/>
        <v>0</v>
      </c>
      <c r="S156" s="390">
        <f t="shared" si="260"/>
        <v>0</v>
      </c>
      <c r="T156" s="390">
        <f t="shared" si="260"/>
        <v>0</v>
      </c>
      <c r="U156" s="390">
        <f t="shared" si="260"/>
        <v>0</v>
      </c>
      <c r="V156" s="390">
        <f t="shared" si="260"/>
        <v>0</v>
      </c>
      <c r="W156" s="391">
        <f t="shared" ref="W156" si="261">W126-W36</f>
        <v>0</v>
      </c>
      <c r="X156" s="1029">
        <f t="shared" si="169"/>
        <v>0</v>
      </c>
      <c r="Y156" s="212">
        <f t="shared" ref="Y156:AB181" si="262">Y126-Y36</f>
        <v>0</v>
      </c>
      <c r="Z156" s="391">
        <f t="shared" si="262"/>
        <v>0</v>
      </c>
      <c r="AA156" s="1029"/>
      <c r="AB156" s="212">
        <f t="shared" si="262"/>
        <v>0</v>
      </c>
      <c r="AC156" s="391">
        <f t="shared" ref="AC156:AD181" si="263">AC126-AC36</f>
        <v>0</v>
      </c>
      <c r="AD156" s="1029">
        <f t="shared" si="263"/>
        <v>0</v>
      </c>
    </row>
    <row r="157" spans="1:30" s="1019" customFormat="1" outlineLevel="1">
      <c r="A157" s="789" t="str">
        <f>目录及填表说明!$D$3</f>
        <v>请填XX地区</v>
      </c>
      <c r="B157" s="789" t="str">
        <f>目录及填表说明!$D$4</f>
        <v>请填XX项目</v>
      </c>
      <c r="C157" s="1020" t="str">
        <f>C127</f>
        <v>类别1</v>
      </c>
      <c r="D157" s="1192"/>
      <c r="E157" s="388">
        <f t="shared" ref="E157:F157" si="264">E127-E37</f>
        <v>0</v>
      </c>
      <c r="F157" s="388">
        <f t="shared" si="264"/>
        <v>0</v>
      </c>
      <c r="G157" s="389">
        <f t="shared" ref="G157" si="265">G127-G37</f>
        <v>0</v>
      </c>
      <c r="H157" s="388">
        <f t="shared" ref="H157:U157" si="266">H127-H37</f>
        <v>0</v>
      </c>
      <c r="I157" s="388">
        <f t="shared" si="266"/>
        <v>0</v>
      </c>
      <c r="J157" s="388">
        <f t="shared" si="266"/>
        <v>0</v>
      </c>
      <c r="K157" s="388">
        <f t="shared" si="266"/>
        <v>0</v>
      </c>
      <c r="L157" s="388">
        <f t="shared" si="266"/>
        <v>0</v>
      </c>
      <c r="M157" s="388">
        <f t="shared" si="266"/>
        <v>0</v>
      </c>
      <c r="N157" s="391">
        <f t="shared" si="266"/>
        <v>0</v>
      </c>
      <c r="O157" s="1029">
        <f t="shared" si="167"/>
        <v>0</v>
      </c>
      <c r="P157" s="49">
        <f t="shared" ref="P157" si="267">P127-P37</f>
        <v>0</v>
      </c>
      <c r="Q157" s="388">
        <f t="shared" si="266"/>
        <v>0</v>
      </c>
      <c r="R157" s="388">
        <f t="shared" si="266"/>
        <v>0</v>
      </c>
      <c r="S157" s="388">
        <f t="shared" si="266"/>
        <v>0</v>
      </c>
      <c r="T157" s="388">
        <f t="shared" si="266"/>
        <v>0</v>
      </c>
      <c r="U157" s="388">
        <f t="shared" si="266"/>
        <v>0</v>
      </c>
      <c r="V157" s="388">
        <f t="shared" ref="V157:W181" si="268">V127-V37</f>
        <v>0</v>
      </c>
      <c r="W157" s="391">
        <f t="shared" si="268"/>
        <v>0</v>
      </c>
      <c r="X157" s="1029">
        <f t="shared" si="169"/>
        <v>0</v>
      </c>
      <c r="Y157" s="212">
        <f t="shared" si="262"/>
        <v>0</v>
      </c>
      <c r="Z157" s="391">
        <f t="shared" si="262"/>
        <v>0</v>
      </c>
      <c r="AA157" s="1029"/>
      <c r="AB157" s="212">
        <f t="shared" si="262"/>
        <v>0</v>
      </c>
      <c r="AC157" s="391">
        <f t="shared" si="263"/>
        <v>0</v>
      </c>
      <c r="AD157" s="1029">
        <f t="shared" si="263"/>
        <v>0</v>
      </c>
    </row>
    <row r="158" spans="1:30" s="1019" customFormat="1" outlineLevel="1">
      <c r="A158" s="789" t="str">
        <f>目录及填表说明!$D$3</f>
        <v>请填XX地区</v>
      </c>
      <c r="B158" s="789" t="str">
        <f>目录及填表说明!$D$4</f>
        <v>请填XX项目</v>
      </c>
      <c r="C158" s="1020" t="str">
        <f>C128</f>
        <v>类别2</v>
      </c>
      <c r="D158" s="1192"/>
      <c r="E158" s="388">
        <f t="shared" ref="E158:F158" si="269">E128-E38</f>
        <v>0</v>
      </c>
      <c r="F158" s="388">
        <f t="shared" si="269"/>
        <v>0</v>
      </c>
      <c r="G158" s="389">
        <f t="shared" ref="G158" si="270">G128-G38</f>
        <v>0</v>
      </c>
      <c r="H158" s="388">
        <f t="shared" ref="H158:N167" si="271">H128-H38</f>
        <v>0</v>
      </c>
      <c r="I158" s="388">
        <f t="shared" si="271"/>
        <v>0</v>
      </c>
      <c r="J158" s="388">
        <f t="shared" si="271"/>
        <v>0</v>
      </c>
      <c r="K158" s="388">
        <f t="shared" si="271"/>
        <v>0</v>
      </c>
      <c r="L158" s="388">
        <f t="shared" si="271"/>
        <v>0</v>
      </c>
      <c r="M158" s="388">
        <f t="shared" si="271"/>
        <v>0</v>
      </c>
      <c r="N158" s="391">
        <f t="shared" si="271"/>
        <v>0</v>
      </c>
      <c r="O158" s="1029">
        <f t="shared" si="167"/>
        <v>0</v>
      </c>
      <c r="P158" s="49">
        <f t="shared" ref="P158" si="272">P128-P38</f>
        <v>0</v>
      </c>
      <c r="Q158" s="388">
        <f t="shared" ref="Q158:U167" si="273">Q128-Q38</f>
        <v>0</v>
      </c>
      <c r="R158" s="388">
        <f t="shared" si="273"/>
        <v>0</v>
      </c>
      <c r="S158" s="388">
        <f t="shared" si="273"/>
        <v>0</v>
      </c>
      <c r="T158" s="388">
        <f t="shared" si="273"/>
        <v>0</v>
      </c>
      <c r="U158" s="388">
        <f t="shared" si="273"/>
        <v>0</v>
      </c>
      <c r="V158" s="388">
        <f t="shared" si="268"/>
        <v>0</v>
      </c>
      <c r="W158" s="391">
        <f t="shared" si="268"/>
        <v>0</v>
      </c>
      <c r="X158" s="1029">
        <f t="shared" si="169"/>
        <v>0</v>
      </c>
      <c r="Y158" s="212">
        <f t="shared" si="262"/>
        <v>0</v>
      </c>
      <c r="Z158" s="391">
        <f t="shared" si="262"/>
        <v>0</v>
      </c>
      <c r="AA158" s="1029"/>
      <c r="AB158" s="212">
        <f t="shared" si="262"/>
        <v>0</v>
      </c>
      <c r="AC158" s="391">
        <f t="shared" si="263"/>
        <v>0</v>
      </c>
      <c r="AD158" s="1029">
        <f t="shared" si="263"/>
        <v>0</v>
      </c>
    </row>
    <row r="159" spans="1:30" s="1019" customFormat="1" outlineLevel="1">
      <c r="A159" s="789" t="str">
        <f>目录及填表说明!$D$3</f>
        <v>请填XX地区</v>
      </c>
      <c r="B159" s="789" t="str">
        <f>目录及填表说明!$D$4</f>
        <v>请填XX项目</v>
      </c>
      <c r="C159" s="1021" t="str">
        <f>C129</f>
        <v>类别3</v>
      </c>
      <c r="D159" s="1192"/>
      <c r="E159" s="388">
        <f t="shared" ref="E159:F159" si="274">E129-E39</f>
        <v>0</v>
      </c>
      <c r="F159" s="388">
        <f t="shared" si="274"/>
        <v>0</v>
      </c>
      <c r="G159" s="389">
        <f t="shared" ref="G159" si="275">G129-G39</f>
        <v>0</v>
      </c>
      <c r="H159" s="388">
        <f t="shared" si="271"/>
        <v>0</v>
      </c>
      <c r="I159" s="388">
        <f t="shared" si="271"/>
        <v>0</v>
      </c>
      <c r="J159" s="388">
        <f t="shared" si="271"/>
        <v>0</v>
      </c>
      <c r="K159" s="388">
        <f t="shared" si="271"/>
        <v>0</v>
      </c>
      <c r="L159" s="388">
        <f t="shared" si="271"/>
        <v>0</v>
      </c>
      <c r="M159" s="388">
        <f t="shared" si="271"/>
        <v>0</v>
      </c>
      <c r="N159" s="391">
        <f t="shared" si="271"/>
        <v>0</v>
      </c>
      <c r="O159" s="1029">
        <f t="shared" si="167"/>
        <v>0</v>
      </c>
      <c r="P159" s="49">
        <f t="shared" ref="P159" si="276">P129-P39</f>
        <v>0</v>
      </c>
      <c r="Q159" s="388">
        <f t="shared" si="273"/>
        <v>0</v>
      </c>
      <c r="R159" s="388">
        <f t="shared" si="273"/>
        <v>0</v>
      </c>
      <c r="S159" s="388">
        <f t="shared" si="273"/>
        <v>0</v>
      </c>
      <c r="T159" s="388">
        <f t="shared" si="273"/>
        <v>0</v>
      </c>
      <c r="U159" s="388">
        <f t="shared" si="273"/>
        <v>0</v>
      </c>
      <c r="V159" s="388">
        <f t="shared" si="268"/>
        <v>0</v>
      </c>
      <c r="W159" s="391">
        <f t="shared" si="268"/>
        <v>0</v>
      </c>
      <c r="X159" s="1029">
        <f t="shared" si="169"/>
        <v>0</v>
      </c>
      <c r="Y159" s="212">
        <f t="shared" si="262"/>
        <v>0</v>
      </c>
      <c r="Z159" s="391">
        <f t="shared" si="262"/>
        <v>0</v>
      </c>
      <c r="AA159" s="1029"/>
      <c r="AB159" s="212">
        <f t="shared" si="262"/>
        <v>0</v>
      </c>
      <c r="AC159" s="391">
        <f t="shared" si="263"/>
        <v>0</v>
      </c>
      <c r="AD159" s="1029">
        <f t="shared" si="263"/>
        <v>0</v>
      </c>
    </row>
    <row r="160" spans="1:30" s="1019" customFormat="1" outlineLevel="1">
      <c r="A160" s="789" t="str">
        <f>目录及填表说明!$D$3</f>
        <v>请填XX地区</v>
      </c>
      <c r="B160" s="789" t="str">
        <f>目录及填表说明!$D$4</f>
        <v>请填XX项目</v>
      </c>
      <c r="C160" s="1020" t="str">
        <f>C130</f>
        <v>类别4</v>
      </c>
      <c r="D160" s="1192"/>
      <c r="E160" s="388">
        <f t="shared" ref="E160:F160" si="277">E130-E40</f>
        <v>0</v>
      </c>
      <c r="F160" s="388">
        <f t="shared" si="277"/>
        <v>0</v>
      </c>
      <c r="G160" s="389">
        <f t="shared" ref="G160" si="278">G130-G40</f>
        <v>0</v>
      </c>
      <c r="H160" s="388">
        <f t="shared" si="271"/>
        <v>0</v>
      </c>
      <c r="I160" s="388">
        <f t="shared" si="271"/>
        <v>0</v>
      </c>
      <c r="J160" s="388">
        <f t="shared" si="271"/>
        <v>0</v>
      </c>
      <c r="K160" s="388">
        <f t="shared" si="271"/>
        <v>0</v>
      </c>
      <c r="L160" s="388">
        <f t="shared" si="271"/>
        <v>0</v>
      </c>
      <c r="M160" s="388">
        <f t="shared" si="271"/>
        <v>0</v>
      </c>
      <c r="N160" s="391">
        <f t="shared" si="271"/>
        <v>0</v>
      </c>
      <c r="O160" s="1029">
        <f t="shared" si="167"/>
        <v>0</v>
      </c>
      <c r="P160" s="49">
        <f t="shared" ref="P160" si="279">P130-P40</f>
        <v>0</v>
      </c>
      <c r="Q160" s="388">
        <f t="shared" si="273"/>
        <v>0</v>
      </c>
      <c r="R160" s="388">
        <f t="shared" si="273"/>
        <v>0</v>
      </c>
      <c r="S160" s="388">
        <f t="shared" si="273"/>
        <v>0</v>
      </c>
      <c r="T160" s="388">
        <f t="shared" si="273"/>
        <v>0</v>
      </c>
      <c r="U160" s="388">
        <f t="shared" si="273"/>
        <v>0</v>
      </c>
      <c r="V160" s="388">
        <f t="shared" si="268"/>
        <v>0</v>
      </c>
      <c r="W160" s="391">
        <f t="shared" si="268"/>
        <v>0</v>
      </c>
      <c r="X160" s="1029">
        <f t="shared" si="169"/>
        <v>0</v>
      </c>
      <c r="Y160" s="212">
        <f t="shared" si="262"/>
        <v>0</v>
      </c>
      <c r="Z160" s="391">
        <f t="shared" si="262"/>
        <v>0</v>
      </c>
      <c r="AA160" s="1029"/>
      <c r="AB160" s="212">
        <f t="shared" si="262"/>
        <v>0</v>
      </c>
      <c r="AC160" s="391">
        <f t="shared" si="263"/>
        <v>0</v>
      </c>
      <c r="AD160" s="1029">
        <f t="shared" si="263"/>
        <v>0</v>
      </c>
    </row>
    <row r="161" spans="1:30" s="1019" customFormat="1">
      <c r="A161" s="789" t="str">
        <f>目录及填表说明!$D$3</f>
        <v>请填XX地区</v>
      </c>
      <c r="B161" s="789" t="str">
        <f>目录及填表说明!$D$4</f>
        <v>请填XX项目</v>
      </c>
      <c r="C161" s="1016" t="s">
        <v>29</v>
      </c>
      <c r="D161" s="1192"/>
      <c r="E161" s="390">
        <f t="shared" ref="E161:F161" si="280">E131-E41</f>
        <v>0</v>
      </c>
      <c r="F161" s="390">
        <f t="shared" si="280"/>
        <v>0</v>
      </c>
      <c r="G161" s="389">
        <f t="shared" ref="G161" si="281">G131-G41</f>
        <v>0</v>
      </c>
      <c r="H161" s="390">
        <f t="shared" si="271"/>
        <v>0</v>
      </c>
      <c r="I161" s="390">
        <f t="shared" si="271"/>
        <v>0</v>
      </c>
      <c r="J161" s="390">
        <f t="shared" si="271"/>
        <v>0</v>
      </c>
      <c r="K161" s="390">
        <f t="shared" si="271"/>
        <v>0</v>
      </c>
      <c r="L161" s="390">
        <f t="shared" si="271"/>
        <v>0</v>
      </c>
      <c r="M161" s="390">
        <f t="shared" si="271"/>
        <v>0</v>
      </c>
      <c r="N161" s="391">
        <f t="shared" si="271"/>
        <v>0</v>
      </c>
      <c r="O161" s="1029">
        <f t="shared" si="167"/>
        <v>0</v>
      </c>
      <c r="P161" s="49">
        <f t="shared" ref="P161" si="282">P131-P41</f>
        <v>0</v>
      </c>
      <c r="Q161" s="390">
        <f t="shared" si="273"/>
        <v>0</v>
      </c>
      <c r="R161" s="390">
        <f t="shared" si="273"/>
        <v>0</v>
      </c>
      <c r="S161" s="390">
        <f t="shared" si="273"/>
        <v>0</v>
      </c>
      <c r="T161" s="390">
        <f t="shared" si="273"/>
        <v>0</v>
      </c>
      <c r="U161" s="390">
        <f t="shared" si="273"/>
        <v>0</v>
      </c>
      <c r="V161" s="390">
        <f t="shared" si="268"/>
        <v>0</v>
      </c>
      <c r="W161" s="391">
        <f t="shared" si="268"/>
        <v>0</v>
      </c>
      <c r="X161" s="1029">
        <f t="shared" si="169"/>
        <v>0</v>
      </c>
      <c r="Y161" s="212">
        <f t="shared" si="262"/>
        <v>0</v>
      </c>
      <c r="Z161" s="391">
        <f t="shared" si="262"/>
        <v>0</v>
      </c>
      <c r="AA161" s="1029"/>
      <c r="AB161" s="212">
        <f t="shared" si="262"/>
        <v>0</v>
      </c>
      <c r="AC161" s="391">
        <f t="shared" si="263"/>
        <v>0</v>
      </c>
      <c r="AD161" s="1029">
        <f t="shared" si="263"/>
        <v>0</v>
      </c>
    </row>
    <row r="162" spans="1:30" s="1019" customFormat="1" outlineLevel="1">
      <c r="A162" s="789" t="str">
        <f>目录及填表说明!$D$3</f>
        <v>请填XX地区</v>
      </c>
      <c r="B162" s="789" t="str">
        <f>目录及填表说明!$D$4</f>
        <v>请填XX项目</v>
      </c>
      <c r="C162" s="1020" t="str">
        <f>C132</f>
        <v>类别1</v>
      </c>
      <c r="D162" s="1192"/>
      <c r="E162" s="388">
        <f t="shared" ref="E162:F162" si="283">E132-E42</f>
        <v>0</v>
      </c>
      <c r="F162" s="388">
        <f t="shared" si="283"/>
        <v>0</v>
      </c>
      <c r="G162" s="389">
        <f t="shared" ref="G162" si="284">G132-G42</f>
        <v>0</v>
      </c>
      <c r="H162" s="388">
        <f t="shared" si="271"/>
        <v>0</v>
      </c>
      <c r="I162" s="388">
        <f t="shared" si="271"/>
        <v>0</v>
      </c>
      <c r="J162" s="388">
        <f t="shared" si="271"/>
        <v>0</v>
      </c>
      <c r="K162" s="388">
        <f t="shared" si="271"/>
        <v>0</v>
      </c>
      <c r="L162" s="388">
        <f t="shared" si="271"/>
        <v>0</v>
      </c>
      <c r="M162" s="388">
        <f t="shared" si="271"/>
        <v>0</v>
      </c>
      <c r="N162" s="391">
        <f t="shared" si="271"/>
        <v>0</v>
      </c>
      <c r="O162" s="1029">
        <f t="shared" si="167"/>
        <v>0</v>
      </c>
      <c r="P162" s="49">
        <f t="shared" ref="P162" si="285">P132-P42</f>
        <v>0</v>
      </c>
      <c r="Q162" s="388">
        <f t="shared" si="273"/>
        <v>0</v>
      </c>
      <c r="R162" s="388">
        <f t="shared" si="273"/>
        <v>0</v>
      </c>
      <c r="S162" s="388">
        <f t="shared" si="273"/>
        <v>0</v>
      </c>
      <c r="T162" s="388">
        <f t="shared" si="273"/>
        <v>0</v>
      </c>
      <c r="U162" s="388">
        <f t="shared" si="273"/>
        <v>0</v>
      </c>
      <c r="V162" s="388">
        <f t="shared" si="268"/>
        <v>0</v>
      </c>
      <c r="W162" s="391">
        <f t="shared" si="268"/>
        <v>0</v>
      </c>
      <c r="X162" s="1029">
        <f t="shared" si="169"/>
        <v>0</v>
      </c>
      <c r="Y162" s="212">
        <f t="shared" si="262"/>
        <v>0</v>
      </c>
      <c r="Z162" s="391">
        <f t="shared" si="262"/>
        <v>0</v>
      </c>
      <c r="AA162" s="1029"/>
      <c r="AB162" s="212">
        <f t="shared" si="262"/>
        <v>0</v>
      </c>
      <c r="AC162" s="391">
        <f t="shared" si="263"/>
        <v>0</v>
      </c>
      <c r="AD162" s="1029">
        <f t="shared" si="263"/>
        <v>0</v>
      </c>
    </row>
    <row r="163" spans="1:30" s="1019" customFormat="1" outlineLevel="1">
      <c r="A163" s="789" t="str">
        <f>目录及填表说明!$D$3</f>
        <v>请填XX地区</v>
      </c>
      <c r="B163" s="789" t="str">
        <f>目录及填表说明!$D$4</f>
        <v>请填XX项目</v>
      </c>
      <c r="C163" s="1020" t="str">
        <f>C133</f>
        <v>类别2</v>
      </c>
      <c r="D163" s="1192"/>
      <c r="E163" s="388">
        <f t="shared" ref="E163:F163" si="286">E133-E43</f>
        <v>0</v>
      </c>
      <c r="F163" s="388">
        <f t="shared" si="286"/>
        <v>0</v>
      </c>
      <c r="G163" s="389">
        <f t="shared" ref="G163" si="287">G133-G43</f>
        <v>0</v>
      </c>
      <c r="H163" s="388">
        <f t="shared" si="271"/>
        <v>0</v>
      </c>
      <c r="I163" s="388">
        <f t="shared" si="271"/>
        <v>0</v>
      </c>
      <c r="J163" s="388">
        <f t="shared" si="271"/>
        <v>0</v>
      </c>
      <c r="K163" s="388">
        <f t="shared" si="271"/>
        <v>0</v>
      </c>
      <c r="L163" s="388">
        <f t="shared" si="271"/>
        <v>0</v>
      </c>
      <c r="M163" s="388">
        <f t="shared" si="271"/>
        <v>0</v>
      </c>
      <c r="N163" s="391">
        <f t="shared" si="271"/>
        <v>0</v>
      </c>
      <c r="O163" s="1029">
        <f t="shared" si="167"/>
        <v>0</v>
      </c>
      <c r="P163" s="49">
        <f t="shared" ref="P163" si="288">P133-P43</f>
        <v>0</v>
      </c>
      <c r="Q163" s="388">
        <f t="shared" si="273"/>
        <v>0</v>
      </c>
      <c r="R163" s="388">
        <f t="shared" si="273"/>
        <v>0</v>
      </c>
      <c r="S163" s="388">
        <f t="shared" si="273"/>
        <v>0</v>
      </c>
      <c r="T163" s="388">
        <f t="shared" si="273"/>
        <v>0</v>
      </c>
      <c r="U163" s="388">
        <f t="shared" si="273"/>
        <v>0</v>
      </c>
      <c r="V163" s="388">
        <f t="shared" si="268"/>
        <v>0</v>
      </c>
      <c r="W163" s="391">
        <f t="shared" si="268"/>
        <v>0</v>
      </c>
      <c r="X163" s="1029">
        <f t="shared" si="169"/>
        <v>0</v>
      </c>
      <c r="Y163" s="212">
        <f t="shared" si="262"/>
        <v>0</v>
      </c>
      <c r="Z163" s="391">
        <f t="shared" si="262"/>
        <v>0</v>
      </c>
      <c r="AA163" s="1029"/>
      <c r="AB163" s="212">
        <f t="shared" si="262"/>
        <v>0</v>
      </c>
      <c r="AC163" s="391">
        <f t="shared" si="263"/>
        <v>0</v>
      </c>
      <c r="AD163" s="1029">
        <f t="shared" si="263"/>
        <v>0</v>
      </c>
    </row>
    <row r="164" spans="1:30" s="1019" customFormat="1" outlineLevel="1">
      <c r="A164" s="789" t="str">
        <f>目录及填表说明!$D$3</f>
        <v>请填XX地区</v>
      </c>
      <c r="B164" s="789" t="str">
        <f>目录及填表说明!$D$4</f>
        <v>请填XX项目</v>
      </c>
      <c r="C164" s="1021" t="str">
        <f>C134</f>
        <v>类别3</v>
      </c>
      <c r="D164" s="1192"/>
      <c r="E164" s="388">
        <f t="shared" ref="E164:F164" si="289">E134-E44</f>
        <v>0</v>
      </c>
      <c r="F164" s="388">
        <f t="shared" si="289"/>
        <v>0</v>
      </c>
      <c r="G164" s="389">
        <f t="shared" ref="G164" si="290">G134-G44</f>
        <v>0</v>
      </c>
      <c r="H164" s="388">
        <f t="shared" si="271"/>
        <v>0</v>
      </c>
      <c r="I164" s="388">
        <f t="shared" si="271"/>
        <v>0</v>
      </c>
      <c r="J164" s="388">
        <f t="shared" si="271"/>
        <v>0</v>
      </c>
      <c r="K164" s="388">
        <f t="shared" si="271"/>
        <v>0</v>
      </c>
      <c r="L164" s="388">
        <f t="shared" si="271"/>
        <v>0</v>
      </c>
      <c r="M164" s="388">
        <f t="shared" si="271"/>
        <v>0</v>
      </c>
      <c r="N164" s="391">
        <f t="shared" si="271"/>
        <v>0</v>
      </c>
      <c r="O164" s="1029">
        <f t="shared" si="167"/>
        <v>0</v>
      </c>
      <c r="P164" s="49">
        <f t="shared" ref="P164" si="291">P134-P44</f>
        <v>0</v>
      </c>
      <c r="Q164" s="388">
        <f t="shared" si="273"/>
        <v>0</v>
      </c>
      <c r="R164" s="388">
        <f t="shared" si="273"/>
        <v>0</v>
      </c>
      <c r="S164" s="388">
        <f t="shared" si="273"/>
        <v>0</v>
      </c>
      <c r="T164" s="388">
        <f t="shared" si="273"/>
        <v>0</v>
      </c>
      <c r="U164" s="388">
        <f t="shared" si="273"/>
        <v>0</v>
      </c>
      <c r="V164" s="388">
        <f t="shared" si="268"/>
        <v>0</v>
      </c>
      <c r="W164" s="391">
        <f t="shared" si="268"/>
        <v>0</v>
      </c>
      <c r="X164" s="1029">
        <f t="shared" si="169"/>
        <v>0</v>
      </c>
      <c r="Y164" s="212">
        <f t="shared" si="262"/>
        <v>0</v>
      </c>
      <c r="Z164" s="391">
        <f t="shared" si="262"/>
        <v>0</v>
      </c>
      <c r="AA164" s="1029"/>
      <c r="AB164" s="212">
        <f t="shared" si="262"/>
        <v>0</v>
      </c>
      <c r="AC164" s="391">
        <f t="shared" si="263"/>
        <v>0</v>
      </c>
      <c r="AD164" s="1029">
        <f t="shared" si="263"/>
        <v>0</v>
      </c>
    </row>
    <row r="165" spans="1:30" s="1019" customFormat="1" outlineLevel="1">
      <c r="A165" s="789" t="str">
        <f>目录及填表说明!$D$3</f>
        <v>请填XX地区</v>
      </c>
      <c r="B165" s="789" t="str">
        <f>目录及填表说明!$D$4</f>
        <v>请填XX项目</v>
      </c>
      <c r="C165" s="1020" t="str">
        <f>C135</f>
        <v>类别4</v>
      </c>
      <c r="D165" s="1192"/>
      <c r="E165" s="388">
        <f t="shared" ref="E165:F165" si="292">E135-E45</f>
        <v>0</v>
      </c>
      <c r="F165" s="388">
        <f t="shared" si="292"/>
        <v>0</v>
      </c>
      <c r="G165" s="389">
        <f t="shared" ref="G165" si="293">G135-G45</f>
        <v>0</v>
      </c>
      <c r="H165" s="388">
        <f t="shared" si="271"/>
        <v>0</v>
      </c>
      <c r="I165" s="388">
        <f t="shared" si="271"/>
        <v>0</v>
      </c>
      <c r="J165" s="388">
        <f t="shared" si="271"/>
        <v>0</v>
      </c>
      <c r="K165" s="388">
        <f t="shared" si="271"/>
        <v>0</v>
      </c>
      <c r="L165" s="388">
        <f t="shared" si="271"/>
        <v>0</v>
      </c>
      <c r="M165" s="388">
        <f t="shared" si="271"/>
        <v>0</v>
      </c>
      <c r="N165" s="391">
        <f t="shared" si="271"/>
        <v>0</v>
      </c>
      <c r="O165" s="1029">
        <f t="shared" si="167"/>
        <v>0</v>
      </c>
      <c r="P165" s="49">
        <f t="shared" ref="P165" si="294">P135-P45</f>
        <v>0</v>
      </c>
      <c r="Q165" s="388">
        <f t="shared" si="273"/>
        <v>0</v>
      </c>
      <c r="R165" s="388">
        <f t="shared" si="273"/>
        <v>0</v>
      </c>
      <c r="S165" s="388">
        <f t="shared" si="273"/>
        <v>0</v>
      </c>
      <c r="T165" s="388">
        <f t="shared" si="273"/>
        <v>0</v>
      </c>
      <c r="U165" s="388">
        <f t="shared" si="273"/>
        <v>0</v>
      </c>
      <c r="V165" s="388">
        <f t="shared" si="268"/>
        <v>0</v>
      </c>
      <c r="W165" s="391">
        <f t="shared" si="268"/>
        <v>0</v>
      </c>
      <c r="X165" s="1029">
        <f t="shared" si="169"/>
        <v>0</v>
      </c>
      <c r="Y165" s="212">
        <f t="shared" si="262"/>
        <v>0</v>
      </c>
      <c r="Z165" s="391">
        <f t="shared" si="262"/>
        <v>0</v>
      </c>
      <c r="AA165" s="1029"/>
      <c r="AB165" s="212">
        <f t="shared" si="262"/>
        <v>0</v>
      </c>
      <c r="AC165" s="391">
        <f t="shared" si="263"/>
        <v>0</v>
      </c>
      <c r="AD165" s="1029">
        <f t="shared" si="263"/>
        <v>0</v>
      </c>
    </row>
    <row r="166" spans="1:30" s="1019" customFormat="1">
      <c r="A166" s="789" t="str">
        <f>目录及填表说明!$D$3</f>
        <v>请填XX地区</v>
      </c>
      <c r="B166" s="789" t="str">
        <f>目录及填表说明!$D$4</f>
        <v>请填XX项目</v>
      </c>
      <c r="C166" s="1016" t="s">
        <v>30</v>
      </c>
      <c r="D166" s="1192"/>
      <c r="E166" s="390">
        <f t="shared" ref="E166:F166" si="295">E136-E46</f>
        <v>0</v>
      </c>
      <c r="F166" s="390">
        <f t="shared" si="295"/>
        <v>0</v>
      </c>
      <c r="G166" s="389">
        <f t="shared" ref="G166" si="296">G136-G46</f>
        <v>0</v>
      </c>
      <c r="H166" s="390">
        <f t="shared" si="271"/>
        <v>0</v>
      </c>
      <c r="I166" s="390">
        <f t="shared" si="271"/>
        <v>0</v>
      </c>
      <c r="J166" s="390">
        <f t="shared" si="271"/>
        <v>0</v>
      </c>
      <c r="K166" s="390">
        <f t="shared" si="271"/>
        <v>0</v>
      </c>
      <c r="L166" s="390">
        <f t="shared" si="271"/>
        <v>0</v>
      </c>
      <c r="M166" s="390">
        <f t="shared" si="271"/>
        <v>0</v>
      </c>
      <c r="N166" s="391">
        <f t="shared" si="271"/>
        <v>0</v>
      </c>
      <c r="O166" s="1029">
        <f t="shared" si="167"/>
        <v>0</v>
      </c>
      <c r="P166" s="49">
        <f t="shared" ref="P166" si="297">P136-P46</f>
        <v>0</v>
      </c>
      <c r="Q166" s="390">
        <f t="shared" si="273"/>
        <v>0</v>
      </c>
      <c r="R166" s="390">
        <f t="shared" si="273"/>
        <v>0</v>
      </c>
      <c r="S166" s="390">
        <f t="shared" si="273"/>
        <v>0</v>
      </c>
      <c r="T166" s="390">
        <f t="shared" si="273"/>
        <v>0</v>
      </c>
      <c r="U166" s="390">
        <f t="shared" si="273"/>
        <v>0</v>
      </c>
      <c r="V166" s="390">
        <f t="shared" si="268"/>
        <v>0</v>
      </c>
      <c r="W166" s="391">
        <f t="shared" si="268"/>
        <v>0</v>
      </c>
      <c r="X166" s="1029">
        <f t="shared" si="169"/>
        <v>0</v>
      </c>
      <c r="Y166" s="212">
        <f t="shared" si="262"/>
        <v>0</v>
      </c>
      <c r="Z166" s="391">
        <f t="shared" si="262"/>
        <v>0</v>
      </c>
      <c r="AA166" s="1029"/>
      <c r="AB166" s="212">
        <f t="shared" si="262"/>
        <v>0</v>
      </c>
      <c r="AC166" s="391">
        <f t="shared" si="263"/>
        <v>0</v>
      </c>
      <c r="AD166" s="1029">
        <f t="shared" si="263"/>
        <v>0</v>
      </c>
    </row>
    <row r="167" spans="1:30" s="1019" customFormat="1" outlineLevel="1">
      <c r="A167" s="789" t="str">
        <f>目录及填表说明!$D$3</f>
        <v>请填XX地区</v>
      </c>
      <c r="B167" s="789" t="str">
        <f>目录及填表说明!$D$4</f>
        <v>请填XX项目</v>
      </c>
      <c r="C167" s="1020" t="str">
        <f>C137</f>
        <v>类别1</v>
      </c>
      <c r="D167" s="1192"/>
      <c r="E167" s="388">
        <f t="shared" ref="E167:F167" si="298">E137-E47</f>
        <v>0</v>
      </c>
      <c r="F167" s="388">
        <f t="shared" si="298"/>
        <v>0</v>
      </c>
      <c r="G167" s="389">
        <f t="shared" ref="G167" si="299">G137-G47</f>
        <v>0</v>
      </c>
      <c r="H167" s="388">
        <f t="shared" si="271"/>
        <v>0</v>
      </c>
      <c r="I167" s="388">
        <f t="shared" si="271"/>
        <v>0</v>
      </c>
      <c r="J167" s="388">
        <f t="shared" si="271"/>
        <v>0</v>
      </c>
      <c r="K167" s="388">
        <f t="shared" si="271"/>
        <v>0</v>
      </c>
      <c r="L167" s="388">
        <f t="shared" si="271"/>
        <v>0</v>
      </c>
      <c r="M167" s="388">
        <f t="shared" si="271"/>
        <v>0</v>
      </c>
      <c r="N167" s="391">
        <f t="shared" si="271"/>
        <v>0</v>
      </c>
      <c r="O167" s="1029">
        <f t="shared" si="167"/>
        <v>0</v>
      </c>
      <c r="P167" s="49">
        <f t="shared" ref="P167" si="300">P137-P47</f>
        <v>0</v>
      </c>
      <c r="Q167" s="388">
        <f t="shared" si="273"/>
        <v>0</v>
      </c>
      <c r="R167" s="388">
        <f t="shared" si="273"/>
        <v>0</v>
      </c>
      <c r="S167" s="388">
        <f t="shared" si="273"/>
        <v>0</v>
      </c>
      <c r="T167" s="388">
        <f t="shared" si="273"/>
        <v>0</v>
      </c>
      <c r="U167" s="388">
        <f t="shared" si="273"/>
        <v>0</v>
      </c>
      <c r="V167" s="388">
        <f t="shared" si="268"/>
        <v>0</v>
      </c>
      <c r="W167" s="391">
        <f t="shared" si="268"/>
        <v>0</v>
      </c>
      <c r="X167" s="1029">
        <f t="shared" si="169"/>
        <v>0</v>
      </c>
      <c r="Y167" s="212">
        <f t="shared" si="262"/>
        <v>0</v>
      </c>
      <c r="Z167" s="391">
        <f t="shared" si="262"/>
        <v>0</v>
      </c>
      <c r="AA167" s="1029"/>
      <c r="AB167" s="212">
        <f t="shared" si="262"/>
        <v>0</v>
      </c>
      <c r="AC167" s="391">
        <f t="shared" si="263"/>
        <v>0</v>
      </c>
      <c r="AD167" s="1029">
        <f t="shared" si="263"/>
        <v>0</v>
      </c>
    </row>
    <row r="168" spans="1:30" s="1019" customFormat="1" outlineLevel="1">
      <c r="A168" s="789" t="str">
        <f>目录及填表说明!$D$3</f>
        <v>请填XX地区</v>
      </c>
      <c r="B168" s="789" t="str">
        <f>目录及填表说明!$D$4</f>
        <v>请填XX项目</v>
      </c>
      <c r="C168" s="1020" t="str">
        <f>C138</f>
        <v>类别2</v>
      </c>
      <c r="D168" s="1192"/>
      <c r="E168" s="388">
        <f t="shared" ref="E168:F168" si="301">E138-E48</f>
        <v>0</v>
      </c>
      <c r="F168" s="388">
        <f t="shared" si="301"/>
        <v>0</v>
      </c>
      <c r="G168" s="389">
        <f t="shared" ref="G168" si="302">G138-G48</f>
        <v>0</v>
      </c>
      <c r="H168" s="388">
        <f t="shared" ref="H168:N177" si="303">H138-H48</f>
        <v>0</v>
      </c>
      <c r="I168" s="388">
        <f t="shared" si="303"/>
        <v>0</v>
      </c>
      <c r="J168" s="388">
        <f t="shared" si="303"/>
        <v>0</v>
      </c>
      <c r="K168" s="388">
        <f t="shared" si="303"/>
        <v>0</v>
      </c>
      <c r="L168" s="388">
        <f t="shared" si="303"/>
        <v>0</v>
      </c>
      <c r="M168" s="388">
        <f t="shared" si="303"/>
        <v>0</v>
      </c>
      <c r="N168" s="391">
        <f t="shared" si="303"/>
        <v>0</v>
      </c>
      <c r="O168" s="1029">
        <f t="shared" si="167"/>
        <v>0</v>
      </c>
      <c r="P168" s="49">
        <f t="shared" ref="P168" si="304">P138-P48</f>
        <v>0</v>
      </c>
      <c r="Q168" s="388">
        <f t="shared" ref="Q168:U177" si="305">Q138-Q48</f>
        <v>0</v>
      </c>
      <c r="R168" s="388">
        <f t="shared" si="305"/>
        <v>0</v>
      </c>
      <c r="S168" s="388">
        <f t="shared" si="305"/>
        <v>0</v>
      </c>
      <c r="T168" s="388">
        <f t="shared" si="305"/>
        <v>0</v>
      </c>
      <c r="U168" s="388">
        <f t="shared" si="305"/>
        <v>0</v>
      </c>
      <c r="V168" s="388">
        <f t="shared" si="268"/>
        <v>0</v>
      </c>
      <c r="W168" s="391">
        <f t="shared" si="268"/>
        <v>0</v>
      </c>
      <c r="X168" s="1029">
        <f t="shared" si="169"/>
        <v>0</v>
      </c>
      <c r="Y168" s="212">
        <f t="shared" si="262"/>
        <v>0</v>
      </c>
      <c r="Z168" s="391">
        <f t="shared" si="262"/>
        <v>0</v>
      </c>
      <c r="AA168" s="1029"/>
      <c r="AB168" s="212">
        <f t="shared" si="262"/>
        <v>0</v>
      </c>
      <c r="AC168" s="391">
        <f t="shared" si="263"/>
        <v>0</v>
      </c>
      <c r="AD168" s="1029">
        <f t="shared" si="263"/>
        <v>0</v>
      </c>
    </row>
    <row r="169" spans="1:30" s="1019" customFormat="1" outlineLevel="1">
      <c r="A169" s="789" t="str">
        <f>目录及填表说明!$D$3</f>
        <v>请填XX地区</v>
      </c>
      <c r="B169" s="789" t="str">
        <f>目录及填表说明!$D$4</f>
        <v>请填XX项目</v>
      </c>
      <c r="C169" s="1021" t="str">
        <f>C139</f>
        <v>类别3</v>
      </c>
      <c r="D169" s="1192"/>
      <c r="E169" s="388">
        <f t="shared" ref="E169:F169" si="306">E139-E49</f>
        <v>0</v>
      </c>
      <c r="F169" s="388">
        <f t="shared" si="306"/>
        <v>0</v>
      </c>
      <c r="G169" s="389">
        <f t="shared" ref="G169" si="307">G139-G49</f>
        <v>0</v>
      </c>
      <c r="H169" s="388">
        <f t="shared" si="303"/>
        <v>0</v>
      </c>
      <c r="I169" s="388">
        <f t="shared" si="303"/>
        <v>0</v>
      </c>
      <c r="J169" s="388">
        <f t="shared" si="303"/>
        <v>0</v>
      </c>
      <c r="K169" s="388">
        <f t="shared" si="303"/>
        <v>0</v>
      </c>
      <c r="L169" s="388">
        <f t="shared" si="303"/>
        <v>0</v>
      </c>
      <c r="M169" s="388">
        <f t="shared" si="303"/>
        <v>0</v>
      </c>
      <c r="N169" s="391">
        <f t="shared" si="303"/>
        <v>0</v>
      </c>
      <c r="O169" s="1029">
        <f t="shared" si="167"/>
        <v>0</v>
      </c>
      <c r="P169" s="49">
        <f t="shared" ref="P169" si="308">P139-P49</f>
        <v>0</v>
      </c>
      <c r="Q169" s="388">
        <f t="shared" si="305"/>
        <v>0</v>
      </c>
      <c r="R169" s="388">
        <f t="shared" si="305"/>
        <v>0</v>
      </c>
      <c r="S169" s="388">
        <f t="shared" si="305"/>
        <v>0</v>
      </c>
      <c r="T169" s="388">
        <f t="shared" si="305"/>
        <v>0</v>
      </c>
      <c r="U169" s="388">
        <f t="shared" si="305"/>
        <v>0</v>
      </c>
      <c r="V169" s="388">
        <f t="shared" si="268"/>
        <v>0</v>
      </c>
      <c r="W169" s="391">
        <f t="shared" si="268"/>
        <v>0</v>
      </c>
      <c r="X169" s="1029">
        <f t="shared" si="169"/>
        <v>0</v>
      </c>
      <c r="Y169" s="212">
        <f t="shared" si="262"/>
        <v>0</v>
      </c>
      <c r="Z169" s="391">
        <f t="shared" si="262"/>
        <v>0</v>
      </c>
      <c r="AA169" s="1029"/>
      <c r="AB169" s="212">
        <f t="shared" si="262"/>
        <v>0</v>
      </c>
      <c r="AC169" s="391">
        <f t="shared" si="263"/>
        <v>0</v>
      </c>
      <c r="AD169" s="1029">
        <f t="shared" si="263"/>
        <v>0</v>
      </c>
    </row>
    <row r="170" spans="1:30" s="1019" customFormat="1" outlineLevel="1">
      <c r="A170" s="789" t="str">
        <f>目录及填表说明!$D$3</f>
        <v>请填XX地区</v>
      </c>
      <c r="B170" s="789" t="str">
        <f>目录及填表说明!$D$4</f>
        <v>请填XX项目</v>
      </c>
      <c r="C170" s="1020" t="str">
        <f>C140</f>
        <v>类别4</v>
      </c>
      <c r="D170" s="1192"/>
      <c r="E170" s="388">
        <f t="shared" ref="E170:F170" si="309">E140-E50</f>
        <v>0</v>
      </c>
      <c r="F170" s="388">
        <f t="shared" si="309"/>
        <v>0</v>
      </c>
      <c r="G170" s="389">
        <f t="shared" ref="G170" si="310">G140-G50</f>
        <v>0</v>
      </c>
      <c r="H170" s="388">
        <f t="shared" si="303"/>
        <v>0</v>
      </c>
      <c r="I170" s="388">
        <f t="shared" si="303"/>
        <v>0</v>
      </c>
      <c r="J170" s="388">
        <f t="shared" si="303"/>
        <v>0</v>
      </c>
      <c r="K170" s="388">
        <f t="shared" si="303"/>
        <v>0</v>
      </c>
      <c r="L170" s="388">
        <f t="shared" si="303"/>
        <v>0</v>
      </c>
      <c r="M170" s="388">
        <f t="shared" si="303"/>
        <v>0</v>
      </c>
      <c r="N170" s="391">
        <f t="shared" si="303"/>
        <v>0</v>
      </c>
      <c r="O170" s="1029">
        <f t="shared" si="167"/>
        <v>0</v>
      </c>
      <c r="P170" s="49">
        <f t="shared" ref="P170" si="311">P140-P50</f>
        <v>0</v>
      </c>
      <c r="Q170" s="388">
        <f t="shared" si="305"/>
        <v>0</v>
      </c>
      <c r="R170" s="388">
        <f t="shared" si="305"/>
        <v>0</v>
      </c>
      <c r="S170" s="388">
        <f t="shared" si="305"/>
        <v>0</v>
      </c>
      <c r="T170" s="388">
        <f t="shared" si="305"/>
        <v>0</v>
      </c>
      <c r="U170" s="388">
        <f t="shared" si="305"/>
        <v>0</v>
      </c>
      <c r="V170" s="388">
        <f t="shared" si="268"/>
        <v>0</v>
      </c>
      <c r="W170" s="391">
        <f t="shared" si="268"/>
        <v>0</v>
      </c>
      <c r="X170" s="1029">
        <f t="shared" si="169"/>
        <v>0</v>
      </c>
      <c r="Y170" s="212">
        <f t="shared" si="262"/>
        <v>0</v>
      </c>
      <c r="Z170" s="391">
        <f t="shared" si="262"/>
        <v>0</v>
      </c>
      <c r="AA170" s="1029"/>
      <c r="AB170" s="212">
        <f t="shared" si="262"/>
        <v>0</v>
      </c>
      <c r="AC170" s="391">
        <f t="shared" si="263"/>
        <v>0</v>
      </c>
      <c r="AD170" s="1029">
        <f t="shared" si="263"/>
        <v>0</v>
      </c>
    </row>
    <row r="171" spans="1:30" s="1019" customFormat="1">
      <c r="A171" s="789" t="str">
        <f>目录及填表说明!$D$3</f>
        <v>请填XX地区</v>
      </c>
      <c r="B171" s="789" t="str">
        <f>目录及填表说明!$D$4</f>
        <v>请填XX项目</v>
      </c>
      <c r="C171" s="1016" t="s">
        <v>31</v>
      </c>
      <c r="D171" s="1192"/>
      <c r="E171" s="390">
        <f t="shared" ref="E171:F171" si="312">E141-E51</f>
        <v>0</v>
      </c>
      <c r="F171" s="390">
        <f t="shared" si="312"/>
        <v>0</v>
      </c>
      <c r="G171" s="389">
        <f t="shared" ref="G171" si="313">G141-G51</f>
        <v>0</v>
      </c>
      <c r="H171" s="390">
        <f t="shared" si="303"/>
        <v>0</v>
      </c>
      <c r="I171" s="390">
        <f t="shared" si="303"/>
        <v>0</v>
      </c>
      <c r="J171" s="390">
        <f t="shared" si="303"/>
        <v>0</v>
      </c>
      <c r="K171" s="390">
        <f t="shared" si="303"/>
        <v>0</v>
      </c>
      <c r="L171" s="390">
        <f t="shared" si="303"/>
        <v>0</v>
      </c>
      <c r="M171" s="390">
        <f t="shared" si="303"/>
        <v>0</v>
      </c>
      <c r="N171" s="391">
        <f t="shared" si="303"/>
        <v>0</v>
      </c>
      <c r="O171" s="1029">
        <f t="shared" si="167"/>
        <v>0</v>
      </c>
      <c r="P171" s="49">
        <f t="shared" ref="P171" si="314">P141-P51</f>
        <v>0</v>
      </c>
      <c r="Q171" s="390">
        <f t="shared" si="305"/>
        <v>0</v>
      </c>
      <c r="R171" s="390">
        <f t="shared" si="305"/>
        <v>0</v>
      </c>
      <c r="S171" s="390">
        <f t="shared" si="305"/>
        <v>0</v>
      </c>
      <c r="T171" s="390">
        <f t="shared" si="305"/>
        <v>0</v>
      </c>
      <c r="U171" s="390">
        <f t="shared" si="305"/>
        <v>0</v>
      </c>
      <c r="V171" s="390">
        <f t="shared" si="268"/>
        <v>0</v>
      </c>
      <c r="W171" s="391">
        <f t="shared" si="268"/>
        <v>0</v>
      </c>
      <c r="X171" s="1029">
        <f t="shared" si="169"/>
        <v>0</v>
      </c>
      <c r="Y171" s="212">
        <f t="shared" si="262"/>
        <v>0</v>
      </c>
      <c r="Z171" s="391">
        <f t="shared" si="262"/>
        <v>0</v>
      </c>
      <c r="AA171" s="1029"/>
      <c r="AB171" s="212">
        <f t="shared" si="262"/>
        <v>0</v>
      </c>
      <c r="AC171" s="391">
        <f t="shared" si="263"/>
        <v>0</v>
      </c>
      <c r="AD171" s="1029">
        <f t="shared" si="263"/>
        <v>0</v>
      </c>
    </row>
    <row r="172" spans="1:30" s="1019" customFormat="1" outlineLevel="1">
      <c r="A172" s="789" t="str">
        <f>目录及填表说明!$D$3</f>
        <v>请填XX地区</v>
      </c>
      <c r="B172" s="789" t="str">
        <f>目录及填表说明!$D$4</f>
        <v>请填XX项目</v>
      </c>
      <c r="C172" s="1020" t="str">
        <f>C142</f>
        <v>类别1</v>
      </c>
      <c r="D172" s="1192"/>
      <c r="E172" s="388">
        <f t="shared" ref="E172:F172" si="315">E142-E52</f>
        <v>0</v>
      </c>
      <c r="F172" s="388">
        <f t="shared" si="315"/>
        <v>0</v>
      </c>
      <c r="G172" s="389">
        <f t="shared" ref="G172" si="316">G142-G52</f>
        <v>0</v>
      </c>
      <c r="H172" s="388">
        <f t="shared" si="303"/>
        <v>0</v>
      </c>
      <c r="I172" s="388">
        <f t="shared" si="303"/>
        <v>0</v>
      </c>
      <c r="J172" s="388">
        <f t="shared" si="303"/>
        <v>0</v>
      </c>
      <c r="K172" s="388">
        <f t="shared" si="303"/>
        <v>0</v>
      </c>
      <c r="L172" s="388">
        <f t="shared" si="303"/>
        <v>0</v>
      </c>
      <c r="M172" s="388">
        <f t="shared" si="303"/>
        <v>0</v>
      </c>
      <c r="N172" s="391">
        <f t="shared" si="303"/>
        <v>0</v>
      </c>
      <c r="O172" s="1029">
        <f t="shared" ref="O172:O239" si="317">IF(G172=0,IF(N172&gt;0,100%,IF(N172&lt;0,-100%,0)),IF(G172&lt;0,IF(N172&gt;0,100%,-N172/G172),N172/G172))</f>
        <v>0</v>
      </c>
      <c r="P172" s="49">
        <f t="shared" ref="P172" si="318">P142-P52</f>
        <v>0</v>
      </c>
      <c r="Q172" s="388">
        <f t="shared" si="305"/>
        <v>0</v>
      </c>
      <c r="R172" s="388">
        <f t="shared" si="305"/>
        <v>0</v>
      </c>
      <c r="S172" s="388">
        <f t="shared" si="305"/>
        <v>0</v>
      </c>
      <c r="T172" s="388">
        <f t="shared" si="305"/>
        <v>0</v>
      </c>
      <c r="U172" s="388">
        <f t="shared" si="305"/>
        <v>0</v>
      </c>
      <c r="V172" s="388">
        <f t="shared" si="268"/>
        <v>0</v>
      </c>
      <c r="W172" s="391">
        <f t="shared" si="268"/>
        <v>0</v>
      </c>
      <c r="X172" s="1029">
        <f t="shared" ref="X172:X239" si="319">IF(P172=0,IF(W172&gt;0,100%,IF(W172&lt;0,-100%,0)),IF(P172&lt;0,IF(W172&gt;0,100%,-W172/P172),W172/P172))</f>
        <v>0</v>
      </c>
      <c r="Y172" s="212">
        <f t="shared" si="262"/>
        <v>0</v>
      </c>
      <c r="Z172" s="391">
        <f t="shared" si="262"/>
        <v>0</v>
      </c>
      <c r="AA172" s="1029"/>
      <c r="AB172" s="212">
        <f t="shared" si="262"/>
        <v>0</v>
      </c>
      <c r="AC172" s="391">
        <f t="shared" si="263"/>
        <v>0</v>
      </c>
      <c r="AD172" s="1029">
        <f t="shared" si="263"/>
        <v>0</v>
      </c>
    </row>
    <row r="173" spans="1:30" s="1019" customFormat="1" outlineLevel="1">
      <c r="A173" s="789" t="str">
        <f>目录及填表说明!$D$3</f>
        <v>请填XX地区</v>
      </c>
      <c r="B173" s="789" t="str">
        <f>目录及填表说明!$D$4</f>
        <v>请填XX项目</v>
      </c>
      <c r="C173" s="1020" t="str">
        <f>C143</f>
        <v>类别2</v>
      </c>
      <c r="D173" s="1192"/>
      <c r="E173" s="388">
        <f t="shared" ref="E173:F173" si="320">E143-E53</f>
        <v>0</v>
      </c>
      <c r="F173" s="388">
        <f t="shared" si="320"/>
        <v>0</v>
      </c>
      <c r="G173" s="389">
        <f t="shared" ref="G173" si="321">G143-G53</f>
        <v>0</v>
      </c>
      <c r="H173" s="388">
        <f t="shared" si="303"/>
        <v>0</v>
      </c>
      <c r="I173" s="388">
        <f t="shared" si="303"/>
        <v>0</v>
      </c>
      <c r="J173" s="388">
        <f t="shared" si="303"/>
        <v>0</v>
      </c>
      <c r="K173" s="388">
        <f t="shared" si="303"/>
        <v>0</v>
      </c>
      <c r="L173" s="388">
        <f t="shared" si="303"/>
        <v>0</v>
      </c>
      <c r="M173" s="388">
        <f t="shared" si="303"/>
        <v>0</v>
      </c>
      <c r="N173" s="391">
        <f t="shared" si="303"/>
        <v>0</v>
      </c>
      <c r="O173" s="1029">
        <f t="shared" si="317"/>
        <v>0</v>
      </c>
      <c r="P173" s="49">
        <f t="shared" ref="P173" si="322">P143-P53</f>
        <v>0</v>
      </c>
      <c r="Q173" s="388">
        <f t="shared" si="305"/>
        <v>0</v>
      </c>
      <c r="R173" s="388">
        <f t="shared" si="305"/>
        <v>0</v>
      </c>
      <c r="S173" s="388">
        <f t="shared" si="305"/>
        <v>0</v>
      </c>
      <c r="T173" s="388">
        <f t="shared" si="305"/>
        <v>0</v>
      </c>
      <c r="U173" s="388">
        <f t="shared" si="305"/>
        <v>0</v>
      </c>
      <c r="V173" s="388">
        <f t="shared" si="268"/>
        <v>0</v>
      </c>
      <c r="W173" s="391">
        <f t="shared" si="268"/>
        <v>0</v>
      </c>
      <c r="X173" s="1029">
        <f t="shared" si="319"/>
        <v>0</v>
      </c>
      <c r="Y173" s="212">
        <f t="shared" si="262"/>
        <v>0</v>
      </c>
      <c r="Z173" s="391">
        <f t="shared" si="262"/>
        <v>0</v>
      </c>
      <c r="AA173" s="1029"/>
      <c r="AB173" s="212">
        <f t="shared" si="262"/>
        <v>0</v>
      </c>
      <c r="AC173" s="391">
        <f t="shared" si="263"/>
        <v>0</v>
      </c>
      <c r="AD173" s="1029">
        <f t="shared" si="263"/>
        <v>0</v>
      </c>
    </row>
    <row r="174" spans="1:30" s="1019" customFormat="1" outlineLevel="1">
      <c r="A174" s="789" t="str">
        <f>目录及填表说明!$D$3</f>
        <v>请填XX地区</v>
      </c>
      <c r="B174" s="789" t="str">
        <f>目录及填表说明!$D$4</f>
        <v>请填XX项目</v>
      </c>
      <c r="C174" s="1021" t="str">
        <f>C144</f>
        <v>类别3</v>
      </c>
      <c r="D174" s="1192"/>
      <c r="E174" s="388">
        <f t="shared" ref="E174:F174" si="323">E144-E54</f>
        <v>0</v>
      </c>
      <c r="F174" s="388">
        <f t="shared" si="323"/>
        <v>0</v>
      </c>
      <c r="G174" s="389">
        <f t="shared" ref="G174" si="324">G144-G54</f>
        <v>0</v>
      </c>
      <c r="H174" s="388">
        <f t="shared" si="303"/>
        <v>0</v>
      </c>
      <c r="I174" s="388">
        <f t="shared" si="303"/>
        <v>0</v>
      </c>
      <c r="J174" s="388">
        <f t="shared" si="303"/>
        <v>0</v>
      </c>
      <c r="K174" s="388">
        <f t="shared" si="303"/>
        <v>0</v>
      </c>
      <c r="L174" s="388">
        <f t="shared" si="303"/>
        <v>0</v>
      </c>
      <c r="M174" s="388">
        <f t="shared" si="303"/>
        <v>0</v>
      </c>
      <c r="N174" s="391">
        <f t="shared" si="303"/>
        <v>0</v>
      </c>
      <c r="O174" s="1029">
        <f t="shared" si="317"/>
        <v>0</v>
      </c>
      <c r="P174" s="49">
        <f t="shared" ref="P174" si="325">P144-P54</f>
        <v>0</v>
      </c>
      <c r="Q174" s="388">
        <f t="shared" si="305"/>
        <v>0</v>
      </c>
      <c r="R174" s="388">
        <f t="shared" si="305"/>
        <v>0</v>
      </c>
      <c r="S174" s="388">
        <f t="shared" si="305"/>
        <v>0</v>
      </c>
      <c r="T174" s="388">
        <f t="shared" si="305"/>
        <v>0</v>
      </c>
      <c r="U174" s="388">
        <f t="shared" si="305"/>
        <v>0</v>
      </c>
      <c r="V174" s="388">
        <f t="shared" si="268"/>
        <v>0</v>
      </c>
      <c r="W174" s="391">
        <f t="shared" si="268"/>
        <v>0</v>
      </c>
      <c r="X174" s="1029">
        <f t="shared" si="319"/>
        <v>0</v>
      </c>
      <c r="Y174" s="212">
        <f t="shared" si="262"/>
        <v>0</v>
      </c>
      <c r="Z174" s="391">
        <f t="shared" si="262"/>
        <v>0</v>
      </c>
      <c r="AA174" s="1029"/>
      <c r="AB174" s="212">
        <f t="shared" si="262"/>
        <v>0</v>
      </c>
      <c r="AC174" s="391">
        <f t="shared" si="263"/>
        <v>0</v>
      </c>
      <c r="AD174" s="1029">
        <f t="shared" si="263"/>
        <v>0</v>
      </c>
    </row>
    <row r="175" spans="1:30" s="1019" customFormat="1" outlineLevel="1">
      <c r="A175" s="789" t="str">
        <f>目录及填表说明!$D$3</f>
        <v>请填XX地区</v>
      </c>
      <c r="B175" s="789" t="str">
        <f>目录及填表说明!$D$4</f>
        <v>请填XX项目</v>
      </c>
      <c r="C175" s="1020" t="str">
        <f>C145</f>
        <v>类别4</v>
      </c>
      <c r="D175" s="1192"/>
      <c r="E175" s="388">
        <f t="shared" ref="E175:F175" si="326">E145-E55</f>
        <v>0</v>
      </c>
      <c r="F175" s="388">
        <f t="shared" si="326"/>
        <v>0</v>
      </c>
      <c r="G175" s="389">
        <f t="shared" ref="G175" si="327">G145-G55</f>
        <v>0</v>
      </c>
      <c r="H175" s="388">
        <f t="shared" si="303"/>
        <v>0</v>
      </c>
      <c r="I175" s="388">
        <f t="shared" si="303"/>
        <v>0</v>
      </c>
      <c r="J175" s="388">
        <f t="shared" si="303"/>
        <v>0</v>
      </c>
      <c r="K175" s="388">
        <f t="shared" si="303"/>
        <v>0</v>
      </c>
      <c r="L175" s="388">
        <f t="shared" si="303"/>
        <v>0</v>
      </c>
      <c r="M175" s="388">
        <f t="shared" si="303"/>
        <v>0</v>
      </c>
      <c r="N175" s="391">
        <f t="shared" si="303"/>
        <v>0</v>
      </c>
      <c r="O175" s="1029">
        <f t="shared" si="317"/>
        <v>0</v>
      </c>
      <c r="P175" s="49">
        <f t="shared" ref="P175" si="328">P145-P55</f>
        <v>0</v>
      </c>
      <c r="Q175" s="388">
        <f t="shared" si="305"/>
        <v>0</v>
      </c>
      <c r="R175" s="388">
        <f t="shared" si="305"/>
        <v>0</v>
      </c>
      <c r="S175" s="388">
        <f t="shared" si="305"/>
        <v>0</v>
      </c>
      <c r="T175" s="388">
        <f t="shared" si="305"/>
        <v>0</v>
      </c>
      <c r="U175" s="388">
        <f t="shared" si="305"/>
        <v>0</v>
      </c>
      <c r="V175" s="388">
        <f t="shared" si="268"/>
        <v>0</v>
      </c>
      <c r="W175" s="391">
        <f t="shared" si="268"/>
        <v>0</v>
      </c>
      <c r="X175" s="1029">
        <f t="shared" si="319"/>
        <v>0</v>
      </c>
      <c r="Y175" s="212">
        <f t="shared" si="262"/>
        <v>0</v>
      </c>
      <c r="Z175" s="391">
        <f t="shared" si="262"/>
        <v>0</v>
      </c>
      <c r="AA175" s="1029"/>
      <c r="AB175" s="212">
        <f t="shared" si="262"/>
        <v>0</v>
      </c>
      <c r="AC175" s="391">
        <f t="shared" si="263"/>
        <v>0</v>
      </c>
      <c r="AD175" s="1029">
        <f t="shared" si="263"/>
        <v>0</v>
      </c>
    </row>
    <row r="176" spans="1:30" s="1019" customFormat="1">
      <c r="A176" s="789" t="str">
        <f>目录及填表说明!$D$3</f>
        <v>请填XX地区</v>
      </c>
      <c r="B176" s="789" t="str">
        <f>目录及填表说明!$D$4</f>
        <v>请填XX项目</v>
      </c>
      <c r="C176" s="1016" t="s">
        <v>32</v>
      </c>
      <c r="D176" s="1192"/>
      <c r="E176" s="390">
        <f t="shared" ref="E176:F176" si="329">E146-E56</f>
        <v>0</v>
      </c>
      <c r="F176" s="390">
        <f t="shared" si="329"/>
        <v>0</v>
      </c>
      <c r="G176" s="389">
        <f t="shared" ref="G176" si="330">G146-G56</f>
        <v>0</v>
      </c>
      <c r="H176" s="390">
        <f t="shared" si="303"/>
        <v>0</v>
      </c>
      <c r="I176" s="390">
        <f t="shared" si="303"/>
        <v>0</v>
      </c>
      <c r="J176" s="390">
        <f t="shared" si="303"/>
        <v>0</v>
      </c>
      <c r="K176" s="390">
        <f t="shared" si="303"/>
        <v>0</v>
      </c>
      <c r="L176" s="390">
        <f t="shared" si="303"/>
        <v>0</v>
      </c>
      <c r="M176" s="390">
        <f t="shared" si="303"/>
        <v>0</v>
      </c>
      <c r="N176" s="391">
        <f t="shared" si="303"/>
        <v>0</v>
      </c>
      <c r="O176" s="1029">
        <f t="shared" si="317"/>
        <v>0</v>
      </c>
      <c r="P176" s="49">
        <f t="shared" ref="P176" si="331">P146-P56</f>
        <v>0</v>
      </c>
      <c r="Q176" s="390">
        <f t="shared" si="305"/>
        <v>0</v>
      </c>
      <c r="R176" s="390">
        <f t="shared" si="305"/>
        <v>0</v>
      </c>
      <c r="S176" s="390">
        <f t="shared" si="305"/>
        <v>0</v>
      </c>
      <c r="T176" s="390">
        <f t="shared" si="305"/>
        <v>0</v>
      </c>
      <c r="U176" s="390">
        <f t="shared" si="305"/>
        <v>0</v>
      </c>
      <c r="V176" s="390">
        <f t="shared" si="268"/>
        <v>0</v>
      </c>
      <c r="W176" s="391">
        <f t="shared" si="268"/>
        <v>0</v>
      </c>
      <c r="X176" s="1029">
        <f t="shared" si="319"/>
        <v>0</v>
      </c>
      <c r="Y176" s="212">
        <f t="shared" si="262"/>
        <v>0</v>
      </c>
      <c r="Z176" s="391">
        <f t="shared" si="262"/>
        <v>0</v>
      </c>
      <c r="AA176" s="1029"/>
      <c r="AB176" s="212">
        <f t="shared" si="262"/>
        <v>0</v>
      </c>
      <c r="AC176" s="391">
        <f t="shared" si="263"/>
        <v>0</v>
      </c>
      <c r="AD176" s="1029">
        <f t="shared" si="263"/>
        <v>0</v>
      </c>
    </row>
    <row r="177" spans="1:30" s="1019" customFormat="1" outlineLevel="1">
      <c r="A177" s="789" t="str">
        <f>目录及填表说明!$D$3</f>
        <v>请填XX地区</v>
      </c>
      <c r="B177" s="789" t="str">
        <f>目录及填表说明!$D$4</f>
        <v>请填XX项目</v>
      </c>
      <c r="C177" s="1020" t="str">
        <f>C147</f>
        <v>类别1</v>
      </c>
      <c r="D177" s="1192"/>
      <c r="E177" s="388">
        <f t="shared" ref="E177:F177" si="332">E147-E57</f>
        <v>0</v>
      </c>
      <c r="F177" s="388">
        <f t="shared" si="332"/>
        <v>0</v>
      </c>
      <c r="G177" s="389">
        <f t="shared" ref="G177" si="333">G147-G57</f>
        <v>0</v>
      </c>
      <c r="H177" s="388">
        <f t="shared" si="303"/>
        <v>0</v>
      </c>
      <c r="I177" s="388">
        <f t="shared" si="303"/>
        <v>0</v>
      </c>
      <c r="J177" s="388">
        <f t="shared" si="303"/>
        <v>0</v>
      </c>
      <c r="K177" s="388">
        <f t="shared" si="303"/>
        <v>0</v>
      </c>
      <c r="L177" s="388">
        <f t="shared" si="303"/>
        <v>0</v>
      </c>
      <c r="M177" s="388">
        <f t="shared" si="303"/>
        <v>0</v>
      </c>
      <c r="N177" s="391">
        <f t="shared" si="303"/>
        <v>0</v>
      </c>
      <c r="O177" s="1029">
        <f t="shared" si="317"/>
        <v>0</v>
      </c>
      <c r="P177" s="49">
        <f t="shared" ref="P177" si="334">P147-P57</f>
        <v>0</v>
      </c>
      <c r="Q177" s="388">
        <f t="shared" si="305"/>
        <v>0</v>
      </c>
      <c r="R177" s="388">
        <f t="shared" si="305"/>
        <v>0</v>
      </c>
      <c r="S177" s="388">
        <f t="shared" si="305"/>
        <v>0</v>
      </c>
      <c r="T177" s="388">
        <f t="shared" si="305"/>
        <v>0</v>
      </c>
      <c r="U177" s="388">
        <f t="shared" si="305"/>
        <v>0</v>
      </c>
      <c r="V177" s="388">
        <f t="shared" si="268"/>
        <v>0</v>
      </c>
      <c r="W177" s="391">
        <f t="shared" si="268"/>
        <v>0</v>
      </c>
      <c r="X177" s="1029">
        <f t="shared" si="319"/>
        <v>0</v>
      </c>
      <c r="Y177" s="212">
        <f t="shared" si="262"/>
        <v>0</v>
      </c>
      <c r="Z177" s="391">
        <f t="shared" si="262"/>
        <v>0</v>
      </c>
      <c r="AA177" s="1029"/>
      <c r="AB177" s="212">
        <f t="shared" si="262"/>
        <v>0</v>
      </c>
      <c r="AC177" s="391">
        <f t="shared" si="263"/>
        <v>0</v>
      </c>
      <c r="AD177" s="1029">
        <f t="shared" si="263"/>
        <v>0</v>
      </c>
    </row>
    <row r="178" spans="1:30" s="1019" customFormat="1" outlineLevel="1">
      <c r="A178" s="789" t="str">
        <f>目录及填表说明!$D$3</f>
        <v>请填XX地区</v>
      </c>
      <c r="B178" s="789" t="str">
        <f>目录及填表说明!$D$4</f>
        <v>请填XX项目</v>
      </c>
      <c r="C178" s="1020" t="str">
        <f>C148</f>
        <v>类别2</v>
      </c>
      <c r="D178" s="1192"/>
      <c r="E178" s="388">
        <f t="shared" ref="E178:F178" si="335">E148-E58</f>
        <v>0</v>
      </c>
      <c r="F178" s="388">
        <f t="shared" si="335"/>
        <v>0</v>
      </c>
      <c r="G178" s="389">
        <f t="shared" ref="G178" si="336">G148-G58</f>
        <v>0</v>
      </c>
      <c r="H178" s="388">
        <f t="shared" ref="H178:N181" si="337">H148-H58</f>
        <v>0</v>
      </c>
      <c r="I178" s="388">
        <f t="shared" si="337"/>
        <v>0</v>
      </c>
      <c r="J178" s="388">
        <f t="shared" si="337"/>
        <v>0</v>
      </c>
      <c r="K178" s="388">
        <f t="shared" si="337"/>
        <v>0</v>
      </c>
      <c r="L178" s="388">
        <f t="shared" si="337"/>
        <v>0</v>
      </c>
      <c r="M178" s="388">
        <f t="shared" si="337"/>
        <v>0</v>
      </c>
      <c r="N178" s="391">
        <f t="shared" si="337"/>
        <v>0</v>
      </c>
      <c r="O178" s="1029">
        <f t="shared" si="317"/>
        <v>0</v>
      </c>
      <c r="P178" s="49">
        <f t="shared" ref="P178" si="338">P148-P58</f>
        <v>0</v>
      </c>
      <c r="Q178" s="388">
        <f t="shared" ref="Q178:U181" si="339">Q148-Q58</f>
        <v>0</v>
      </c>
      <c r="R178" s="388">
        <f t="shared" si="339"/>
        <v>0</v>
      </c>
      <c r="S178" s="388">
        <f t="shared" si="339"/>
        <v>0</v>
      </c>
      <c r="T178" s="388">
        <f t="shared" si="339"/>
        <v>0</v>
      </c>
      <c r="U178" s="388">
        <f t="shared" si="339"/>
        <v>0</v>
      </c>
      <c r="V178" s="388">
        <f t="shared" si="268"/>
        <v>0</v>
      </c>
      <c r="W178" s="391">
        <f t="shared" si="268"/>
        <v>0</v>
      </c>
      <c r="X178" s="1029">
        <f t="shared" si="319"/>
        <v>0</v>
      </c>
      <c r="Y178" s="212">
        <f t="shared" si="262"/>
        <v>0</v>
      </c>
      <c r="Z178" s="391">
        <f t="shared" si="262"/>
        <v>0</v>
      </c>
      <c r="AA178" s="1029"/>
      <c r="AB178" s="212">
        <f t="shared" si="262"/>
        <v>0</v>
      </c>
      <c r="AC178" s="391">
        <f t="shared" si="263"/>
        <v>0</v>
      </c>
      <c r="AD178" s="1029">
        <f t="shared" si="263"/>
        <v>0</v>
      </c>
    </row>
    <row r="179" spans="1:30" s="1019" customFormat="1" outlineLevel="1">
      <c r="A179" s="789" t="str">
        <f>目录及填表说明!$D$3</f>
        <v>请填XX地区</v>
      </c>
      <c r="B179" s="789" t="str">
        <f>目录及填表说明!$D$4</f>
        <v>请填XX项目</v>
      </c>
      <c r="C179" s="1021" t="str">
        <f>C149</f>
        <v>类别3</v>
      </c>
      <c r="D179" s="1192"/>
      <c r="E179" s="388">
        <f t="shared" ref="E179:F179" si="340">E149-E59</f>
        <v>0</v>
      </c>
      <c r="F179" s="388">
        <f t="shared" si="340"/>
        <v>0</v>
      </c>
      <c r="G179" s="389">
        <f t="shared" ref="G179" si="341">G149-G59</f>
        <v>0</v>
      </c>
      <c r="H179" s="388">
        <f t="shared" si="337"/>
        <v>0</v>
      </c>
      <c r="I179" s="388">
        <f t="shared" si="337"/>
        <v>0</v>
      </c>
      <c r="J179" s="388">
        <f t="shared" si="337"/>
        <v>0</v>
      </c>
      <c r="K179" s="388">
        <f t="shared" si="337"/>
        <v>0</v>
      </c>
      <c r="L179" s="388">
        <f t="shared" si="337"/>
        <v>0</v>
      </c>
      <c r="M179" s="388">
        <f t="shared" si="337"/>
        <v>0</v>
      </c>
      <c r="N179" s="391">
        <f t="shared" si="337"/>
        <v>0</v>
      </c>
      <c r="O179" s="1029">
        <f t="shared" si="317"/>
        <v>0</v>
      </c>
      <c r="P179" s="49">
        <f t="shared" ref="P179" si="342">P149-P59</f>
        <v>0</v>
      </c>
      <c r="Q179" s="388">
        <f t="shared" si="339"/>
        <v>0</v>
      </c>
      <c r="R179" s="388">
        <f t="shared" si="339"/>
        <v>0</v>
      </c>
      <c r="S179" s="388">
        <f t="shared" si="339"/>
        <v>0</v>
      </c>
      <c r="T179" s="388">
        <f t="shared" si="339"/>
        <v>0</v>
      </c>
      <c r="U179" s="388">
        <f t="shared" si="339"/>
        <v>0</v>
      </c>
      <c r="V179" s="388">
        <f t="shared" si="268"/>
        <v>0</v>
      </c>
      <c r="W179" s="391">
        <f t="shared" si="268"/>
        <v>0</v>
      </c>
      <c r="X179" s="1029">
        <f t="shared" si="319"/>
        <v>0</v>
      </c>
      <c r="Y179" s="212">
        <f t="shared" si="262"/>
        <v>0</v>
      </c>
      <c r="Z179" s="391">
        <f t="shared" si="262"/>
        <v>0</v>
      </c>
      <c r="AA179" s="1029"/>
      <c r="AB179" s="212">
        <f t="shared" si="262"/>
        <v>0</v>
      </c>
      <c r="AC179" s="391">
        <f t="shared" si="263"/>
        <v>0</v>
      </c>
      <c r="AD179" s="1029">
        <f t="shared" si="263"/>
        <v>0</v>
      </c>
    </row>
    <row r="180" spans="1:30" s="1019" customFormat="1" outlineLevel="1">
      <c r="A180" s="789" t="str">
        <f>目录及填表说明!$D$3</f>
        <v>请填XX地区</v>
      </c>
      <c r="B180" s="789" t="str">
        <f>目录及填表说明!$D$4</f>
        <v>请填XX项目</v>
      </c>
      <c r="C180" s="1020" t="str">
        <f>C150</f>
        <v>类别4</v>
      </c>
      <c r="D180" s="1192"/>
      <c r="E180" s="388">
        <f t="shared" ref="E180:F180" si="343">E150-E60</f>
        <v>0</v>
      </c>
      <c r="F180" s="388">
        <f t="shared" si="343"/>
        <v>0</v>
      </c>
      <c r="G180" s="389">
        <f t="shared" ref="G180" si="344">G150-G60</f>
        <v>0</v>
      </c>
      <c r="H180" s="388">
        <f t="shared" si="337"/>
        <v>0</v>
      </c>
      <c r="I180" s="388">
        <f t="shared" si="337"/>
        <v>0</v>
      </c>
      <c r="J180" s="388">
        <f t="shared" si="337"/>
        <v>0</v>
      </c>
      <c r="K180" s="388">
        <f t="shared" si="337"/>
        <v>0</v>
      </c>
      <c r="L180" s="388">
        <f t="shared" si="337"/>
        <v>0</v>
      </c>
      <c r="M180" s="388">
        <f t="shared" si="337"/>
        <v>0</v>
      </c>
      <c r="N180" s="391">
        <f t="shared" si="337"/>
        <v>0</v>
      </c>
      <c r="O180" s="1029">
        <f t="shared" si="317"/>
        <v>0</v>
      </c>
      <c r="P180" s="49">
        <f t="shared" ref="P180" si="345">P150-P60</f>
        <v>0</v>
      </c>
      <c r="Q180" s="388">
        <f t="shared" si="339"/>
        <v>0</v>
      </c>
      <c r="R180" s="388">
        <f t="shared" si="339"/>
        <v>0</v>
      </c>
      <c r="S180" s="388">
        <f t="shared" si="339"/>
        <v>0</v>
      </c>
      <c r="T180" s="388">
        <f t="shared" si="339"/>
        <v>0</v>
      </c>
      <c r="U180" s="388">
        <f t="shared" si="339"/>
        <v>0</v>
      </c>
      <c r="V180" s="388">
        <f t="shared" si="268"/>
        <v>0</v>
      </c>
      <c r="W180" s="391">
        <f t="shared" si="268"/>
        <v>0</v>
      </c>
      <c r="X180" s="1029">
        <f t="shared" si="319"/>
        <v>0</v>
      </c>
      <c r="Y180" s="212">
        <f t="shared" si="262"/>
        <v>0</v>
      </c>
      <c r="Z180" s="391">
        <f t="shared" si="262"/>
        <v>0</v>
      </c>
      <c r="AA180" s="1029"/>
      <c r="AB180" s="212">
        <f t="shared" si="262"/>
        <v>0</v>
      </c>
      <c r="AC180" s="391">
        <f t="shared" si="263"/>
        <v>0</v>
      </c>
      <c r="AD180" s="1029">
        <f t="shared" si="263"/>
        <v>0</v>
      </c>
    </row>
    <row r="181" spans="1:30" s="1019" customFormat="1">
      <c r="A181" s="789" t="str">
        <f>目录及填表说明!$D$3</f>
        <v>请填XX地区</v>
      </c>
      <c r="B181" s="789" t="str">
        <f>目录及填表说明!$D$4</f>
        <v>请填XX项目</v>
      </c>
      <c r="C181" s="1016" t="s">
        <v>33</v>
      </c>
      <c r="D181" s="1192"/>
      <c r="E181" s="390">
        <f t="shared" ref="E181:F183" si="346">E151-E61</f>
        <v>0</v>
      </c>
      <c r="F181" s="390">
        <f t="shared" si="346"/>
        <v>0</v>
      </c>
      <c r="G181" s="389">
        <f t="shared" ref="G181:N183" si="347">G151-G61</f>
        <v>0</v>
      </c>
      <c r="H181" s="390">
        <f t="shared" si="337"/>
        <v>0</v>
      </c>
      <c r="I181" s="390">
        <f t="shared" si="337"/>
        <v>0</v>
      </c>
      <c r="J181" s="390">
        <f t="shared" si="337"/>
        <v>0</v>
      </c>
      <c r="K181" s="390">
        <f t="shared" si="337"/>
        <v>0</v>
      </c>
      <c r="L181" s="390">
        <f t="shared" si="337"/>
        <v>0</v>
      </c>
      <c r="M181" s="390">
        <f t="shared" si="337"/>
        <v>0</v>
      </c>
      <c r="N181" s="391">
        <f t="shared" si="337"/>
        <v>0</v>
      </c>
      <c r="O181" s="1029">
        <f t="shared" si="317"/>
        <v>0</v>
      </c>
      <c r="P181" s="49">
        <f t="shared" ref="P181:W183" si="348">P151-P61</f>
        <v>0</v>
      </c>
      <c r="Q181" s="390">
        <f t="shared" si="339"/>
        <v>0</v>
      </c>
      <c r="R181" s="390">
        <f t="shared" si="339"/>
        <v>0</v>
      </c>
      <c r="S181" s="390">
        <f t="shared" si="339"/>
        <v>0</v>
      </c>
      <c r="T181" s="390">
        <f t="shared" si="339"/>
        <v>0</v>
      </c>
      <c r="U181" s="390">
        <f t="shared" si="339"/>
        <v>0</v>
      </c>
      <c r="V181" s="390">
        <f t="shared" si="268"/>
        <v>0</v>
      </c>
      <c r="W181" s="391">
        <f t="shared" si="268"/>
        <v>0</v>
      </c>
      <c r="X181" s="1029">
        <f t="shared" si="319"/>
        <v>0</v>
      </c>
      <c r="Y181" s="212">
        <f t="shared" si="262"/>
        <v>0</v>
      </c>
      <c r="Z181" s="391">
        <f t="shared" si="262"/>
        <v>0</v>
      </c>
      <c r="AA181" s="1029"/>
      <c r="AB181" s="212">
        <f t="shared" si="262"/>
        <v>0</v>
      </c>
      <c r="AC181" s="391">
        <f t="shared" si="263"/>
        <v>0</v>
      </c>
      <c r="AD181" s="1029">
        <f t="shared" si="263"/>
        <v>0</v>
      </c>
    </row>
    <row r="182" spans="1:30" s="1019" customFormat="1" outlineLevel="1">
      <c r="A182" s="789"/>
      <c r="B182" s="789"/>
      <c r="C182" s="1020" t="s">
        <v>920</v>
      </c>
      <c r="D182" s="1192"/>
      <c r="E182" s="388">
        <f t="shared" si="346"/>
        <v>0</v>
      </c>
      <c r="F182" s="388">
        <f t="shared" si="346"/>
        <v>0</v>
      </c>
      <c r="G182" s="389">
        <f t="shared" si="347"/>
        <v>0</v>
      </c>
      <c r="H182" s="388">
        <f t="shared" si="347"/>
        <v>0</v>
      </c>
      <c r="I182" s="388">
        <f t="shared" si="347"/>
        <v>0</v>
      </c>
      <c r="J182" s="388">
        <f t="shared" si="347"/>
        <v>0</v>
      </c>
      <c r="K182" s="388">
        <f t="shared" si="347"/>
        <v>0</v>
      </c>
      <c r="L182" s="388">
        <f t="shared" si="347"/>
        <v>0</v>
      </c>
      <c r="M182" s="388">
        <f t="shared" si="347"/>
        <v>0</v>
      </c>
      <c r="N182" s="391">
        <f t="shared" si="347"/>
        <v>0</v>
      </c>
      <c r="O182" s="1029">
        <f t="shared" si="317"/>
        <v>0</v>
      </c>
      <c r="P182" s="49">
        <f t="shared" si="348"/>
        <v>0</v>
      </c>
      <c r="Q182" s="388">
        <f t="shared" si="348"/>
        <v>0</v>
      </c>
      <c r="R182" s="388">
        <f t="shared" si="348"/>
        <v>0</v>
      </c>
      <c r="S182" s="388">
        <f t="shared" si="348"/>
        <v>0</v>
      </c>
      <c r="T182" s="388">
        <f t="shared" si="348"/>
        <v>0</v>
      </c>
      <c r="U182" s="388">
        <f t="shared" si="348"/>
        <v>0</v>
      </c>
      <c r="V182" s="388">
        <f t="shared" si="348"/>
        <v>0</v>
      </c>
      <c r="W182" s="391">
        <f t="shared" si="348"/>
        <v>0</v>
      </c>
      <c r="X182" s="1029">
        <f t="shared" si="319"/>
        <v>0</v>
      </c>
      <c r="Y182" s="212">
        <f t="shared" ref="Y182:AB182" si="349">Y152-Y62</f>
        <v>0</v>
      </c>
      <c r="Z182" s="391">
        <f t="shared" si="349"/>
        <v>0</v>
      </c>
      <c r="AA182" s="1029"/>
      <c r="AB182" s="212">
        <f t="shared" si="349"/>
        <v>0</v>
      </c>
      <c r="AC182" s="391">
        <f t="shared" ref="AC182:AD182" si="350">AC152-AC62</f>
        <v>0</v>
      </c>
      <c r="AD182" s="1029">
        <f t="shared" si="350"/>
        <v>0</v>
      </c>
    </row>
    <row r="183" spans="1:30" s="1019" customFormat="1" outlineLevel="1">
      <c r="A183" s="789"/>
      <c r="B183" s="789"/>
      <c r="C183" s="1020" t="s">
        <v>921</v>
      </c>
      <c r="D183" s="1192"/>
      <c r="E183" s="388">
        <f t="shared" si="346"/>
        <v>0</v>
      </c>
      <c r="F183" s="388">
        <f t="shared" si="346"/>
        <v>0</v>
      </c>
      <c r="G183" s="389">
        <f t="shared" si="347"/>
        <v>0</v>
      </c>
      <c r="H183" s="388">
        <f t="shared" si="347"/>
        <v>0</v>
      </c>
      <c r="I183" s="388">
        <f t="shared" si="347"/>
        <v>0</v>
      </c>
      <c r="J183" s="388">
        <f t="shared" si="347"/>
        <v>0</v>
      </c>
      <c r="K183" s="388">
        <f t="shared" si="347"/>
        <v>0</v>
      </c>
      <c r="L183" s="388">
        <f t="shared" si="347"/>
        <v>0</v>
      </c>
      <c r="M183" s="388">
        <f t="shared" si="347"/>
        <v>0</v>
      </c>
      <c r="N183" s="391">
        <f t="shared" si="347"/>
        <v>0</v>
      </c>
      <c r="O183" s="1029">
        <f t="shared" si="317"/>
        <v>0</v>
      </c>
      <c r="P183" s="49">
        <f t="shared" si="348"/>
        <v>0</v>
      </c>
      <c r="Q183" s="388">
        <f t="shared" si="348"/>
        <v>0</v>
      </c>
      <c r="R183" s="388">
        <f t="shared" si="348"/>
        <v>0</v>
      </c>
      <c r="S183" s="388">
        <f t="shared" si="348"/>
        <v>0</v>
      </c>
      <c r="T183" s="388">
        <f t="shared" si="348"/>
        <v>0</v>
      </c>
      <c r="U183" s="388">
        <f t="shared" si="348"/>
        <v>0</v>
      </c>
      <c r="V183" s="388">
        <f t="shared" si="348"/>
        <v>0</v>
      </c>
      <c r="W183" s="391">
        <f t="shared" si="348"/>
        <v>0</v>
      </c>
      <c r="X183" s="1029">
        <f t="shared" si="319"/>
        <v>0</v>
      </c>
      <c r="Y183" s="212">
        <f t="shared" ref="Y183:AB183" si="351">Y153-Y63</f>
        <v>0</v>
      </c>
      <c r="Z183" s="391">
        <f t="shared" si="351"/>
        <v>0</v>
      </c>
      <c r="AA183" s="1029"/>
      <c r="AB183" s="212">
        <f t="shared" si="351"/>
        <v>0</v>
      </c>
      <c r="AC183" s="391">
        <f t="shared" ref="AC183:AD183" si="352">AC153-AC63</f>
        <v>0</v>
      </c>
      <c r="AD183" s="1029">
        <f t="shared" si="352"/>
        <v>0</v>
      </c>
    </row>
    <row r="184" spans="1:30" s="1019" customFormat="1">
      <c r="A184" s="789" t="str">
        <f>目录及填表说明!$D$3</f>
        <v>请填XX地区</v>
      </c>
      <c r="B184" s="789" t="str">
        <f>目录及填表说明!$D$4</f>
        <v>请填XX项目</v>
      </c>
      <c r="C184" s="1016" t="s">
        <v>34</v>
      </c>
      <c r="D184" s="1192"/>
      <c r="E184" s="390">
        <f t="shared" ref="E184:F184" si="353">E154-E64</f>
        <v>0</v>
      </c>
      <c r="F184" s="390">
        <f t="shared" si="353"/>
        <v>0</v>
      </c>
      <c r="G184" s="389">
        <f t="shared" ref="G184" si="354">G154-G64</f>
        <v>0</v>
      </c>
      <c r="H184" s="390">
        <f t="shared" ref="H184:AD184" si="355">H154-H64</f>
        <v>0</v>
      </c>
      <c r="I184" s="390">
        <f t="shared" si="355"/>
        <v>0</v>
      </c>
      <c r="J184" s="390">
        <f t="shared" si="355"/>
        <v>0</v>
      </c>
      <c r="K184" s="390">
        <f t="shared" si="355"/>
        <v>0</v>
      </c>
      <c r="L184" s="390">
        <f t="shared" si="355"/>
        <v>0</v>
      </c>
      <c r="M184" s="390">
        <f t="shared" si="355"/>
        <v>0</v>
      </c>
      <c r="N184" s="391">
        <f t="shared" si="355"/>
        <v>0</v>
      </c>
      <c r="O184" s="1029">
        <f t="shared" si="317"/>
        <v>0</v>
      </c>
      <c r="P184" s="49">
        <f t="shared" ref="P184" si="356">P154-P64</f>
        <v>0</v>
      </c>
      <c r="Q184" s="390">
        <f t="shared" si="355"/>
        <v>0</v>
      </c>
      <c r="R184" s="390">
        <f t="shared" si="355"/>
        <v>0</v>
      </c>
      <c r="S184" s="390">
        <f t="shared" si="355"/>
        <v>0</v>
      </c>
      <c r="T184" s="390">
        <f t="shared" si="355"/>
        <v>0</v>
      </c>
      <c r="U184" s="390">
        <f t="shared" si="355"/>
        <v>0</v>
      </c>
      <c r="V184" s="390">
        <f t="shared" si="355"/>
        <v>0</v>
      </c>
      <c r="W184" s="391">
        <f t="shared" ref="W184" si="357">W154-W64</f>
        <v>0</v>
      </c>
      <c r="X184" s="1029">
        <f t="shared" si="319"/>
        <v>0</v>
      </c>
      <c r="Y184" s="212">
        <f t="shared" si="355"/>
        <v>0</v>
      </c>
      <c r="Z184" s="391">
        <f t="shared" si="355"/>
        <v>0</v>
      </c>
      <c r="AA184" s="1029"/>
      <c r="AB184" s="212">
        <f t="shared" ref="AB184" si="358">AB154-AB64</f>
        <v>0</v>
      </c>
      <c r="AC184" s="391">
        <f t="shared" si="355"/>
        <v>0</v>
      </c>
      <c r="AD184" s="1029">
        <f t="shared" si="355"/>
        <v>0</v>
      </c>
    </row>
    <row r="185" spans="1:30" s="1015" customFormat="1" ht="30" customHeight="1">
      <c r="A185" s="949" t="str">
        <f>目录及填表说明!$D$3</f>
        <v>请填XX地区</v>
      </c>
      <c r="B185" s="949" t="str">
        <f>目录及填表说明!$D$4</f>
        <v>请填XX项目</v>
      </c>
      <c r="C185" s="1193" t="s">
        <v>925</v>
      </c>
      <c r="D185" s="1194"/>
      <c r="E185" s="950"/>
      <c r="F185" s="950"/>
      <c r="G185" s="954"/>
      <c r="H185" s="950"/>
      <c r="I185" s="950"/>
      <c r="J185" s="950"/>
      <c r="K185" s="950"/>
      <c r="L185" s="950"/>
      <c r="M185" s="950"/>
      <c r="N185" s="950"/>
      <c r="O185" s="1030"/>
      <c r="P185" s="49"/>
      <c r="Q185" s="958"/>
      <c r="R185" s="958"/>
      <c r="S185" s="958"/>
      <c r="T185" s="958"/>
      <c r="U185" s="958"/>
      <c r="V185" s="958"/>
      <c r="W185" s="950"/>
      <c r="X185" s="1030"/>
      <c r="Y185" s="1031"/>
      <c r="Z185" s="950"/>
      <c r="AA185" s="1030"/>
      <c r="AB185" s="952"/>
      <c r="AC185" s="950"/>
      <c r="AD185" s="1030"/>
    </row>
    <row r="186" spans="1:30" s="1019" customFormat="1">
      <c r="A186" s="789" t="str">
        <f>目录及填表说明!$D$3</f>
        <v>请填XX地区</v>
      </c>
      <c r="B186" s="789" t="str">
        <f>目录及填表说明!$D$4</f>
        <v>请填XX项目</v>
      </c>
      <c r="C186" s="1016" t="s">
        <v>28</v>
      </c>
      <c r="D186" s="1192" t="s">
        <v>926</v>
      </c>
      <c r="E186" s="392">
        <f t="shared" ref="E186:F211" si="359">IFERROR(E156/E126,0)</f>
        <v>0</v>
      </c>
      <c r="F186" s="392">
        <f t="shared" si="359"/>
        <v>0</v>
      </c>
      <c r="G186" s="389">
        <f t="shared" ref="G186:P186" si="360">IFERROR(G156/G126,0)</f>
        <v>0</v>
      </c>
      <c r="H186" s="388">
        <f t="shared" si="360"/>
        <v>0</v>
      </c>
      <c r="I186" s="388">
        <f t="shared" si="360"/>
        <v>0</v>
      </c>
      <c r="J186" s="388">
        <f t="shared" si="360"/>
        <v>0</v>
      </c>
      <c r="K186" s="388">
        <f t="shared" si="360"/>
        <v>0</v>
      </c>
      <c r="L186" s="388">
        <f t="shared" si="360"/>
        <v>0</v>
      </c>
      <c r="M186" s="388">
        <f t="shared" si="360"/>
        <v>0</v>
      </c>
      <c r="N186" s="393">
        <f t="shared" si="360"/>
        <v>0</v>
      </c>
      <c r="O186" s="1029">
        <f t="shared" si="317"/>
        <v>0</v>
      </c>
      <c r="P186" s="49">
        <f t="shared" si="360"/>
        <v>0</v>
      </c>
      <c r="Q186" s="392">
        <f t="shared" ref="Q186:W186" si="361">IFERROR(Q156/Q126,0)</f>
        <v>0</v>
      </c>
      <c r="R186" s="392">
        <f t="shared" si="361"/>
        <v>0</v>
      </c>
      <c r="S186" s="392">
        <f t="shared" si="361"/>
        <v>0</v>
      </c>
      <c r="T186" s="392">
        <f t="shared" si="361"/>
        <v>0</v>
      </c>
      <c r="U186" s="392">
        <f t="shared" si="361"/>
        <v>0</v>
      </c>
      <c r="V186" s="392">
        <f t="shared" si="361"/>
        <v>0</v>
      </c>
      <c r="W186" s="393">
        <f t="shared" si="361"/>
        <v>0</v>
      </c>
      <c r="X186" s="1029">
        <f t="shared" si="319"/>
        <v>0</v>
      </c>
      <c r="Y186" s="394">
        <f>IFERROR(Y156/Y126,0)</f>
        <v>0</v>
      </c>
      <c r="Z186" s="393">
        <f>IFERROR(Z156/Z126,0)</f>
        <v>0</v>
      </c>
      <c r="AA186" s="1032"/>
      <c r="AB186" s="394">
        <f>IFERROR(AB156/AB126,0)</f>
        <v>0</v>
      </c>
      <c r="AC186" s="393">
        <f t="shared" ref="AB186:AC211" si="362">IFERROR(AC156/AC126,0)</f>
        <v>0</v>
      </c>
      <c r="AD186" s="1029"/>
    </row>
    <row r="187" spans="1:30" s="1019" customFormat="1" outlineLevel="1">
      <c r="A187" s="789" t="str">
        <f>目录及填表说明!$D$3</f>
        <v>请填XX地区</v>
      </c>
      <c r="B187" s="789" t="str">
        <f>目录及填表说明!$D$4</f>
        <v>请填XX项目</v>
      </c>
      <c r="C187" s="1020" t="str">
        <f>C157</f>
        <v>类别1</v>
      </c>
      <c r="D187" s="1192"/>
      <c r="E187" s="392">
        <f t="shared" si="359"/>
        <v>0</v>
      </c>
      <c r="F187" s="392">
        <f t="shared" si="359"/>
        <v>0</v>
      </c>
      <c r="G187" s="389">
        <f t="shared" ref="G187:N187" si="363">IFERROR(G157/G127,0)</f>
        <v>0</v>
      </c>
      <c r="H187" s="388">
        <f t="shared" si="363"/>
        <v>0</v>
      </c>
      <c r="I187" s="388">
        <f t="shared" si="363"/>
        <v>0</v>
      </c>
      <c r="J187" s="388">
        <f t="shared" si="363"/>
        <v>0</v>
      </c>
      <c r="K187" s="388">
        <f t="shared" si="363"/>
        <v>0</v>
      </c>
      <c r="L187" s="388">
        <f t="shared" si="363"/>
        <v>0</v>
      </c>
      <c r="M187" s="388">
        <f t="shared" si="363"/>
        <v>0</v>
      </c>
      <c r="N187" s="393">
        <f t="shared" si="363"/>
        <v>0</v>
      </c>
      <c r="O187" s="1029">
        <f t="shared" si="317"/>
        <v>0</v>
      </c>
      <c r="P187" s="49">
        <f t="shared" ref="P187" si="364">IFERROR(P157/P127,0)</f>
        <v>0</v>
      </c>
      <c r="Q187" s="392">
        <f t="shared" ref="Q187:W187" si="365">IFERROR(Q157/Q127,0)</f>
        <v>0</v>
      </c>
      <c r="R187" s="392">
        <f t="shared" si="365"/>
        <v>0</v>
      </c>
      <c r="S187" s="392">
        <f t="shared" si="365"/>
        <v>0</v>
      </c>
      <c r="T187" s="392">
        <f t="shared" si="365"/>
        <v>0</v>
      </c>
      <c r="U187" s="392">
        <f t="shared" si="365"/>
        <v>0</v>
      </c>
      <c r="V187" s="392">
        <f t="shared" si="365"/>
        <v>0</v>
      </c>
      <c r="W187" s="393">
        <f t="shared" si="365"/>
        <v>0</v>
      </c>
      <c r="X187" s="1029">
        <f t="shared" si="319"/>
        <v>0</v>
      </c>
      <c r="Y187" s="394">
        <f t="shared" ref="Y187:Y211" si="366">IFERROR(Y157/Y127,0)</f>
        <v>0</v>
      </c>
      <c r="Z187" s="393">
        <f t="shared" ref="Z187" si="367">IFERROR(Z157/Z127,0)</f>
        <v>0</v>
      </c>
      <c r="AA187" s="1029"/>
      <c r="AB187" s="394">
        <f t="shared" si="362"/>
        <v>0</v>
      </c>
      <c r="AC187" s="393">
        <f t="shared" si="362"/>
        <v>0</v>
      </c>
      <c r="AD187" s="1029"/>
    </row>
    <row r="188" spans="1:30" s="1019" customFormat="1" outlineLevel="1">
      <c r="A188" s="789" t="str">
        <f>目录及填表说明!$D$3</f>
        <v>请填XX地区</v>
      </c>
      <c r="B188" s="789" t="str">
        <f>目录及填表说明!$D$4</f>
        <v>请填XX项目</v>
      </c>
      <c r="C188" s="1020" t="str">
        <f>C158</f>
        <v>类别2</v>
      </c>
      <c r="D188" s="1192"/>
      <c r="E188" s="392">
        <f t="shared" si="359"/>
        <v>0</v>
      </c>
      <c r="F188" s="392">
        <f t="shared" si="359"/>
        <v>0</v>
      </c>
      <c r="G188" s="389">
        <f t="shared" ref="G188:N188" si="368">IFERROR(G158/G128,0)</f>
        <v>0</v>
      </c>
      <c r="H188" s="388">
        <f t="shared" si="368"/>
        <v>0</v>
      </c>
      <c r="I188" s="388">
        <f t="shared" si="368"/>
        <v>0</v>
      </c>
      <c r="J188" s="388">
        <f t="shared" si="368"/>
        <v>0</v>
      </c>
      <c r="K188" s="388">
        <f t="shared" si="368"/>
        <v>0</v>
      </c>
      <c r="L188" s="388">
        <f t="shared" si="368"/>
        <v>0</v>
      </c>
      <c r="M188" s="388">
        <f t="shared" si="368"/>
        <v>0</v>
      </c>
      <c r="N188" s="393">
        <f t="shared" si="368"/>
        <v>0</v>
      </c>
      <c r="O188" s="1029">
        <f t="shared" si="317"/>
        <v>0</v>
      </c>
      <c r="P188" s="49">
        <f t="shared" ref="P188" si="369">IFERROR(P158/P128,0)</f>
        <v>0</v>
      </c>
      <c r="Q188" s="392">
        <f t="shared" ref="Q188:W188" si="370">IFERROR(Q158/Q128,0)</f>
        <v>0</v>
      </c>
      <c r="R188" s="392">
        <f t="shared" si="370"/>
        <v>0</v>
      </c>
      <c r="S188" s="392">
        <f t="shared" si="370"/>
        <v>0</v>
      </c>
      <c r="T188" s="392">
        <f t="shared" si="370"/>
        <v>0</v>
      </c>
      <c r="U188" s="392">
        <f t="shared" si="370"/>
        <v>0</v>
      </c>
      <c r="V188" s="392">
        <f t="shared" si="370"/>
        <v>0</v>
      </c>
      <c r="W188" s="393">
        <f t="shared" si="370"/>
        <v>0</v>
      </c>
      <c r="X188" s="1029">
        <f t="shared" si="319"/>
        <v>0</v>
      </c>
      <c r="Y188" s="394">
        <f t="shared" si="366"/>
        <v>0</v>
      </c>
      <c r="Z188" s="393">
        <f t="shared" ref="Z188" si="371">IFERROR(Z158/Z128,0)</f>
        <v>0</v>
      </c>
      <c r="AA188" s="1029"/>
      <c r="AB188" s="394">
        <f t="shared" si="362"/>
        <v>0</v>
      </c>
      <c r="AC188" s="393">
        <f t="shared" si="362"/>
        <v>0</v>
      </c>
      <c r="AD188" s="1029"/>
    </row>
    <row r="189" spans="1:30" s="1019" customFormat="1" outlineLevel="1">
      <c r="A189" s="789" t="str">
        <f>目录及填表说明!$D$3</f>
        <v>请填XX地区</v>
      </c>
      <c r="B189" s="789" t="str">
        <f>目录及填表说明!$D$4</f>
        <v>请填XX项目</v>
      </c>
      <c r="C189" s="1021" t="str">
        <f>C159</f>
        <v>类别3</v>
      </c>
      <c r="D189" s="1192"/>
      <c r="E189" s="392">
        <f t="shared" si="359"/>
        <v>0</v>
      </c>
      <c r="F189" s="392">
        <f t="shared" si="359"/>
        <v>0</v>
      </c>
      <c r="G189" s="389">
        <f t="shared" ref="G189:N189" si="372">IFERROR(G159/G129,0)</f>
        <v>0</v>
      </c>
      <c r="H189" s="388">
        <f t="shared" si="372"/>
        <v>0</v>
      </c>
      <c r="I189" s="388">
        <f t="shared" si="372"/>
        <v>0</v>
      </c>
      <c r="J189" s="388">
        <f t="shared" si="372"/>
        <v>0</v>
      </c>
      <c r="K189" s="388">
        <f t="shared" si="372"/>
        <v>0</v>
      </c>
      <c r="L189" s="388">
        <f t="shared" si="372"/>
        <v>0</v>
      </c>
      <c r="M189" s="388">
        <f t="shared" si="372"/>
        <v>0</v>
      </c>
      <c r="N189" s="393">
        <f t="shared" si="372"/>
        <v>0</v>
      </c>
      <c r="O189" s="1029">
        <f t="shared" si="317"/>
        <v>0</v>
      </c>
      <c r="P189" s="49">
        <f t="shared" ref="P189" si="373">IFERROR(P159/P129,0)</f>
        <v>0</v>
      </c>
      <c r="Q189" s="392">
        <f t="shared" ref="Q189:W189" si="374">IFERROR(Q159/Q129,0)</f>
        <v>0</v>
      </c>
      <c r="R189" s="392">
        <f t="shared" si="374"/>
        <v>0</v>
      </c>
      <c r="S189" s="392">
        <f t="shared" si="374"/>
        <v>0</v>
      </c>
      <c r="T189" s="392">
        <f t="shared" si="374"/>
        <v>0</v>
      </c>
      <c r="U189" s="392">
        <f t="shared" si="374"/>
        <v>0</v>
      </c>
      <c r="V189" s="392">
        <f t="shared" si="374"/>
        <v>0</v>
      </c>
      <c r="W189" s="393">
        <f t="shared" si="374"/>
        <v>0</v>
      </c>
      <c r="X189" s="1029">
        <f t="shared" si="319"/>
        <v>0</v>
      </c>
      <c r="Y189" s="394">
        <f t="shared" si="366"/>
        <v>0</v>
      </c>
      <c r="Z189" s="393">
        <f t="shared" ref="Z189" si="375">IFERROR(Z159/Z129,0)</f>
        <v>0</v>
      </c>
      <c r="AA189" s="1029"/>
      <c r="AB189" s="394">
        <f t="shared" si="362"/>
        <v>0</v>
      </c>
      <c r="AC189" s="393">
        <f t="shared" si="362"/>
        <v>0</v>
      </c>
      <c r="AD189" s="1029"/>
    </row>
    <row r="190" spans="1:30" s="1019" customFormat="1" outlineLevel="1">
      <c r="A190" s="789" t="str">
        <f>目录及填表说明!$D$3</f>
        <v>请填XX地区</v>
      </c>
      <c r="B190" s="789" t="str">
        <f>目录及填表说明!$D$4</f>
        <v>请填XX项目</v>
      </c>
      <c r="C190" s="1020" t="str">
        <f>C160</f>
        <v>类别4</v>
      </c>
      <c r="D190" s="1192"/>
      <c r="E190" s="392">
        <f t="shared" si="359"/>
        <v>0</v>
      </c>
      <c r="F190" s="392">
        <f t="shared" si="359"/>
        <v>0</v>
      </c>
      <c r="G190" s="389">
        <f t="shared" ref="G190:N190" si="376">IFERROR(G160/G130,0)</f>
        <v>0</v>
      </c>
      <c r="H190" s="388">
        <f t="shared" si="376"/>
        <v>0</v>
      </c>
      <c r="I190" s="388">
        <f t="shared" si="376"/>
        <v>0</v>
      </c>
      <c r="J190" s="388">
        <f t="shared" si="376"/>
        <v>0</v>
      </c>
      <c r="K190" s="388">
        <f t="shared" si="376"/>
        <v>0</v>
      </c>
      <c r="L190" s="388">
        <f t="shared" si="376"/>
        <v>0</v>
      </c>
      <c r="M190" s="388">
        <f t="shared" si="376"/>
        <v>0</v>
      </c>
      <c r="N190" s="393">
        <f t="shared" si="376"/>
        <v>0</v>
      </c>
      <c r="O190" s="1029">
        <f t="shared" si="317"/>
        <v>0</v>
      </c>
      <c r="P190" s="49">
        <f t="shared" ref="P190" si="377">IFERROR(P160/P130,0)</f>
        <v>0</v>
      </c>
      <c r="Q190" s="392">
        <f t="shared" ref="Q190:W190" si="378">IFERROR(Q160/Q130,0)</f>
        <v>0</v>
      </c>
      <c r="R190" s="392">
        <f t="shared" si="378"/>
        <v>0</v>
      </c>
      <c r="S190" s="392">
        <f t="shared" si="378"/>
        <v>0</v>
      </c>
      <c r="T190" s="392">
        <f t="shared" si="378"/>
        <v>0</v>
      </c>
      <c r="U190" s="392">
        <f t="shared" si="378"/>
        <v>0</v>
      </c>
      <c r="V190" s="392">
        <f t="shared" si="378"/>
        <v>0</v>
      </c>
      <c r="W190" s="393">
        <f t="shared" si="378"/>
        <v>0</v>
      </c>
      <c r="X190" s="1029">
        <f t="shared" si="319"/>
        <v>0</v>
      </c>
      <c r="Y190" s="394">
        <f t="shared" si="366"/>
        <v>0</v>
      </c>
      <c r="Z190" s="393">
        <f t="shared" ref="Z190" si="379">IFERROR(Z160/Z130,0)</f>
        <v>0</v>
      </c>
      <c r="AA190" s="1029"/>
      <c r="AB190" s="394">
        <f t="shared" si="362"/>
        <v>0</v>
      </c>
      <c r="AC190" s="393">
        <f t="shared" si="362"/>
        <v>0</v>
      </c>
      <c r="AD190" s="1029"/>
    </row>
    <row r="191" spans="1:30" s="1019" customFormat="1">
      <c r="A191" s="789" t="str">
        <f>目录及填表说明!$D$3</f>
        <v>请填XX地区</v>
      </c>
      <c r="B191" s="789" t="str">
        <f>目录及填表说明!$D$4</f>
        <v>请填XX项目</v>
      </c>
      <c r="C191" s="1016" t="s">
        <v>29</v>
      </c>
      <c r="D191" s="1192"/>
      <c r="E191" s="392">
        <f t="shared" si="359"/>
        <v>0</v>
      </c>
      <c r="F191" s="392">
        <f t="shared" si="359"/>
        <v>0</v>
      </c>
      <c r="G191" s="389">
        <f t="shared" ref="G191:N191" si="380">IFERROR(G161/G131,0)</f>
        <v>0</v>
      </c>
      <c r="H191" s="388">
        <f t="shared" si="380"/>
        <v>0</v>
      </c>
      <c r="I191" s="388">
        <f t="shared" si="380"/>
        <v>0</v>
      </c>
      <c r="J191" s="388">
        <f t="shared" si="380"/>
        <v>0</v>
      </c>
      <c r="K191" s="388">
        <f t="shared" si="380"/>
        <v>0</v>
      </c>
      <c r="L191" s="388">
        <f t="shared" si="380"/>
        <v>0</v>
      </c>
      <c r="M191" s="388">
        <f t="shared" si="380"/>
        <v>0</v>
      </c>
      <c r="N191" s="393">
        <f t="shared" si="380"/>
        <v>0</v>
      </c>
      <c r="O191" s="1029">
        <f t="shared" si="317"/>
        <v>0</v>
      </c>
      <c r="P191" s="49">
        <f t="shared" ref="P191" si="381">IFERROR(P161/P131,0)</f>
        <v>0</v>
      </c>
      <c r="Q191" s="392">
        <f t="shared" ref="Q191:W191" si="382">IFERROR(Q161/Q131,0)</f>
        <v>0</v>
      </c>
      <c r="R191" s="392">
        <f t="shared" si="382"/>
        <v>0</v>
      </c>
      <c r="S191" s="392">
        <f t="shared" si="382"/>
        <v>0</v>
      </c>
      <c r="T191" s="392">
        <f t="shared" si="382"/>
        <v>0</v>
      </c>
      <c r="U191" s="392">
        <f t="shared" si="382"/>
        <v>0</v>
      </c>
      <c r="V191" s="392">
        <f t="shared" si="382"/>
        <v>0</v>
      </c>
      <c r="W191" s="393">
        <f t="shared" si="382"/>
        <v>0</v>
      </c>
      <c r="X191" s="1029">
        <f t="shared" si="319"/>
        <v>0</v>
      </c>
      <c r="Y191" s="394">
        <f t="shared" si="366"/>
        <v>0</v>
      </c>
      <c r="Z191" s="393">
        <f t="shared" ref="Z191" si="383">IFERROR(Z161/Z131,0)</f>
        <v>0</v>
      </c>
      <c r="AA191" s="1029"/>
      <c r="AB191" s="394">
        <f t="shared" si="362"/>
        <v>0</v>
      </c>
      <c r="AC191" s="393">
        <f t="shared" si="362"/>
        <v>0</v>
      </c>
      <c r="AD191" s="1029"/>
    </row>
    <row r="192" spans="1:30" s="1019" customFormat="1" outlineLevel="1">
      <c r="A192" s="789" t="str">
        <f>目录及填表说明!$D$3</f>
        <v>请填XX地区</v>
      </c>
      <c r="B192" s="789" t="str">
        <f>目录及填表说明!$D$4</f>
        <v>请填XX项目</v>
      </c>
      <c r="C192" s="1020" t="str">
        <f>C162</f>
        <v>类别1</v>
      </c>
      <c r="D192" s="1192"/>
      <c r="E192" s="392">
        <f t="shared" si="359"/>
        <v>0</v>
      </c>
      <c r="F192" s="392">
        <f t="shared" si="359"/>
        <v>0</v>
      </c>
      <c r="G192" s="389">
        <f t="shared" ref="G192:N192" si="384">IFERROR(G162/G132,0)</f>
        <v>0</v>
      </c>
      <c r="H192" s="388">
        <f t="shared" si="384"/>
        <v>0</v>
      </c>
      <c r="I192" s="388">
        <f t="shared" si="384"/>
        <v>0</v>
      </c>
      <c r="J192" s="388">
        <f t="shared" si="384"/>
        <v>0</v>
      </c>
      <c r="K192" s="388">
        <f t="shared" si="384"/>
        <v>0</v>
      </c>
      <c r="L192" s="388">
        <f t="shared" si="384"/>
        <v>0</v>
      </c>
      <c r="M192" s="388">
        <f t="shared" si="384"/>
        <v>0</v>
      </c>
      <c r="N192" s="393">
        <f t="shared" si="384"/>
        <v>0</v>
      </c>
      <c r="O192" s="1029">
        <f t="shared" si="317"/>
        <v>0</v>
      </c>
      <c r="P192" s="49">
        <f t="shared" ref="P192" si="385">IFERROR(P162/P132,0)</f>
        <v>0</v>
      </c>
      <c r="Q192" s="392">
        <f t="shared" ref="Q192:W192" si="386">IFERROR(Q162/Q132,0)</f>
        <v>0</v>
      </c>
      <c r="R192" s="392">
        <f t="shared" si="386"/>
        <v>0</v>
      </c>
      <c r="S192" s="392">
        <f t="shared" si="386"/>
        <v>0</v>
      </c>
      <c r="T192" s="392">
        <f t="shared" si="386"/>
        <v>0</v>
      </c>
      <c r="U192" s="392">
        <f t="shared" si="386"/>
        <v>0</v>
      </c>
      <c r="V192" s="392">
        <f t="shared" si="386"/>
        <v>0</v>
      </c>
      <c r="W192" s="393">
        <f t="shared" si="386"/>
        <v>0</v>
      </c>
      <c r="X192" s="1029">
        <f t="shared" si="319"/>
        <v>0</v>
      </c>
      <c r="Y192" s="394">
        <f t="shared" si="366"/>
        <v>0</v>
      </c>
      <c r="Z192" s="393">
        <f t="shared" ref="Z192" si="387">IFERROR(Z162/Z132,0)</f>
        <v>0</v>
      </c>
      <c r="AA192" s="1029"/>
      <c r="AB192" s="394">
        <f t="shared" si="362"/>
        <v>0</v>
      </c>
      <c r="AC192" s="393">
        <f t="shared" si="362"/>
        <v>0</v>
      </c>
      <c r="AD192" s="1029"/>
    </row>
    <row r="193" spans="1:30" s="1019" customFormat="1" outlineLevel="1">
      <c r="A193" s="789" t="str">
        <f>目录及填表说明!$D$3</f>
        <v>请填XX地区</v>
      </c>
      <c r="B193" s="789" t="str">
        <f>目录及填表说明!$D$4</f>
        <v>请填XX项目</v>
      </c>
      <c r="C193" s="1020" t="str">
        <f>C163</f>
        <v>类别2</v>
      </c>
      <c r="D193" s="1192"/>
      <c r="E193" s="392">
        <f t="shared" si="359"/>
        <v>0</v>
      </c>
      <c r="F193" s="392">
        <f t="shared" si="359"/>
        <v>0</v>
      </c>
      <c r="G193" s="389">
        <f t="shared" ref="G193:N193" si="388">IFERROR(G163/G133,0)</f>
        <v>0</v>
      </c>
      <c r="H193" s="388">
        <f t="shared" si="388"/>
        <v>0</v>
      </c>
      <c r="I193" s="388">
        <f t="shared" si="388"/>
        <v>0</v>
      </c>
      <c r="J193" s="388">
        <f t="shared" si="388"/>
        <v>0</v>
      </c>
      <c r="K193" s="388">
        <f t="shared" si="388"/>
        <v>0</v>
      </c>
      <c r="L193" s="388">
        <f t="shared" si="388"/>
        <v>0</v>
      </c>
      <c r="M193" s="388">
        <f t="shared" si="388"/>
        <v>0</v>
      </c>
      <c r="N193" s="393">
        <f t="shared" si="388"/>
        <v>0</v>
      </c>
      <c r="O193" s="1029">
        <f t="shared" si="317"/>
        <v>0</v>
      </c>
      <c r="P193" s="49">
        <f t="shared" ref="P193" si="389">IFERROR(P163/P133,0)</f>
        <v>0</v>
      </c>
      <c r="Q193" s="392">
        <f t="shared" ref="Q193:W193" si="390">IFERROR(Q163/Q133,0)</f>
        <v>0</v>
      </c>
      <c r="R193" s="392">
        <f t="shared" si="390"/>
        <v>0</v>
      </c>
      <c r="S193" s="392">
        <f t="shared" si="390"/>
        <v>0</v>
      </c>
      <c r="T193" s="392">
        <f t="shared" si="390"/>
        <v>0</v>
      </c>
      <c r="U193" s="392">
        <f t="shared" si="390"/>
        <v>0</v>
      </c>
      <c r="V193" s="392">
        <f t="shared" si="390"/>
        <v>0</v>
      </c>
      <c r="W193" s="393">
        <f t="shared" si="390"/>
        <v>0</v>
      </c>
      <c r="X193" s="1029">
        <f t="shared" si="319"/>
        <v>0</v>
      </c>
      <c r="Y193" s="394">
        <f t="shared" si="366"/>
        <v>0</v>
      </c>
      <c r="Z193" s="393">
        <f t="shared" ref="Z193" si="391">IFERROR(Z163/Z133,0)</f>
        <v>0</v>
      </c>
      <c r="AA193" s="1029"/>
      <c r="AB193" s="394">
        <f t="shared" si="362"/>
        <v>0</v>
      </c>
      <c r="AC193" s="393">
        <f t="shared" si="362"/>
        <v>0</v>
      </c>
      <c r="AD193" s="1029"/>
    </row>
    <row r="194" spans="1:30" s="1019" customFormat="1" outlineLevel="1">
      <c r="A194" s="789" t="str">
        <f>目录及填表说明!$D$3</f>
        <v>请填XX地区</v>
      </c>
      <c r="B194" s="789" t="str">
        <f>目录及填表说明!$D$4</f>
        <v>请填XX项目</v>
      </c>
      <c r="C194" s="1021" t="str">
        <f>C164</f>
        <v>类别3</v>
      </c>
      <c r="D194" s="1192"/>
      <c r="E194" s="392">
        <f t="shared" si="359"/>
        <v>0</v>
      </c>
      <c r="F194" s="392">
        <f t="shared" si="359"/>
        <v>0</v>
      </c>
      <c r="G194" s="389">
        <f t="shared" ref="G194:N194" si="392">IFERROR(G164/G134,0)</f>
        <v>0</v>
      </c>
      <c r="H194" s="388">
        <f t="shared" si="392"/>
        <v>0</v>
      </c>
      <c r="I194" s="388">
        <f t="shared" si="392"/>
        <v>0</v>
      </c>
      <c r="J194" s="388">
        <f t="shared" si="392"/>
        <v>0</v>
      </c>
      <c r="K194" s="388">
        <f t="shared" si="392"/>
        <v>0</v>
      </c>
      <c r="L194" s="388">
        <f t="shared" si="392"/>
        <v>0</v>
      </c>
      <c r="M194" s="388">
        <f t="shared" si="392"/>
        <v>0</v>
      </c>
      <c r="N194" s="393">
        <f t="shared" si="392"/>
        <v>0</v>
      </c>
      <c r="O194" s="1029">
        <f t="shared" si="317"/>
        <v>0</v>
      </c>
      <c r="P194" s="49">
        <f t="shared" ref="P194" si="393">IFERROR(P164/P134,0)</f>
        <v>0</v>
      </c>
      <c r="Q194" s="392">
        <f t="shared" ref="Q194:W194" si="394">IFERROR(Q164/Q134,0)</f>
        <v>0</v>
      </c>
      <c r="R194" s="392">
        <f t="shared" si="394"/>
        <v>0</v>
      </c>
      <c r="S194" s="392">
        <f t="shared" si="394"/>
        <v>0</v>
      </c>
      <c r="T194" s="392">
        <f t="shared" si="394"/>
        <v>0</v>
      </c>
      <c r="U194" s="392">
        <f t="shared" si="394"/>
        <v>0</v>
      </c>
      <c r="V194" s="392">
        <f t="shared" si="394"/>
        <v>0</v>
      </c>
      <c r="W194" s="393">
        <f t="shared" si="394"/>
        <v>0</v>
      </c>
      <c r="X194" s="1029">
        <f t="shared" si="319"/>
        <v>0</v>
      </c>
      <c r="Y194" s="394">
        <f t="shared" si="366"/>
        <v>0</v>
      </c>
      <c r="Z194" s="393">
        <f t="shared" ref="Z194" si="395">IFERROR(Z164/Z134,0)</f>
        <v>0</v>
      </c>
      <c r="AA194" s="1029"/>
      <c r="AB194" s="394">
        <f t="shared" si="362"/>
        <v>0</v>
      </c>
      <c r="AC194" s="393">
        <f t="shared" si="362"/>
        <v>0</v>
      </c>
      <c r="AD194" s="1029"/>
    </row>
    <row r="195" spans="1:30" s="1019" customFormat="1" outlineLevel="1">
      <c r="A195" s="789" t="str">
        <f>目录及填表说明!$D$3</f>
        <v>请填XX地区</v>
      </c>
      <c r="B195" s="789" t="str">
        <f>目录及填表说明!$D$4</f>
        <v>请填XX项目</v>
      </c>
      <c r="C195" s="1020" t="str">
        <f>C165</f>
        <v>类别4</v>
      </c>
      <c r="D195" s="1192"/>
      <c r="E195" s="392">
        <f t="shared" si="359"/>
        <v>0</v>
      </c>
      <c r="F195" s="392">
        <f t="shared" si="359"/>
        <v>0</v>
      </c>
      <c r="G195" s="389">
        <f t="shared" ref="G195:N195" si="396">IFERROR(G165/G135,0)</f>
        <v>0</v>
      </c>
      <c r="H195" s="388">
        <f t="shared" si="396"/>
        <v>0</v>
      </c>
      <c r="I195" s="388">
        <f t="shared" si="396"/>
        <v>0</v>
      </c>
      <c r="J195" s="388">
        <f t="shared" si="396"/>
        <v>0</v>
      </c>
      <c r="K195" s="388">
        <f t="shared" si="396"/>
        <v>0</v>
      </c>
      <c r="L195" s="388">
        <f t="shared" si="396"/>
        <v>0</v>
      </c>
      <c r="M195" s="388">
        <f t="shared" si="396"/>
        <v>0</v>
      </c>
      <c r="N195" s="393">
        <f t="shared" si="396"/>
        <v>0</v>
      </c>
      <c r="O195" s="1029">
        <f t="shared" si="317"/>
        <v>0</v>
      </c>
      <c r="P195" s="49">
        <f t="shared" ref="P195" si="397">IFERROR(P165/P135,0)</f>
        <v>0</v>
      </c>
      <c r="Q195" s="392">
        <f t="shared" ref="Q195:W195" si="398">IFERROR(Q165/Q135,0)</f>
        <v>0</v>
      </c>
      <c r="R195" s="392">
        <f t="shared" si="398"/>
        <v>0</v>
      </c>
      <c r="S195" s="392">
        <f t="shared" si="398"/>
        <v>0</v>
      </c>
      <c r="T195" s="392">
        <f t="shared" si="398"/>
        <v>0</v>
      </c>
      <c r="U195" s="392">
        <f t="shared" si="398"/>
        <v>0</v>
      </c>
      <c r="V195" s="392">
        <f t="shared" si="398"/>
        <v>0</v>
      </c>
      <c r="W195" s="393">
        <f t="shared" si="398"/>
        <v>0</v>
      </c>
      <c r="X195" s="1029">
        <f t="shared" si="319"/>
        <v>0</v>
      </c>
      <c r="Y195" s="394">
        <f t="shared" si="366"/>
        <v>0</v>
      </c>
      <c r="Z195" s="393">
        <f t="shared" ref="Z195" si="399">IFERROR(Z165/Z135,0)</f>
        <v>0</v>
      </c>
      <c r="AA195" s="1029"/>
      <c r="AB195" s="394">
        <f t="shared" si="362"/>
        <v>0</v>
      </c>
      <c r="AC195" s="393">
        <f t="shared" si="362"/>
        <v>0</v>
      </c>
      <c r="AD195" s="1029"/>
    </row>
    <row r="196" spans="1:30" s="1019" customFormat="1">
      <c r="A196" s="789" t="str">
        <f>目录及填表说明!$D$3</f>
        <v>请填XX地区</v>
      </c>
      <c r="B196" s="789" t="str">
        <f>目录及填表说明!$D$4</f>
        <v>请填XX项目</v>
      </c>
      <c r="C196" s="1016" t="s">
        <v>30</v>
      </c>
      <c r="D196" s="1192"/>
      <c r="E196" s="392">
        <f t="shared" si="359"/>
        <v>0</v>
      </c>
      <c r="F196" s="392">
        <f t="shared" si="359"/>
        <v>0</v>
      </c>
      <c r="G196" s="389">
        <f t="shared" ref="G196:N196" si="400">IFERROR(G166/G136,0)</f>
        <v>0</v>
      </c>
      <c r="H196" s="388">
        <f t="shared" si="400"/>
        <v>0</v>
      </c>
      <c r="I196" s="388">
        <f t="shared" si="400"/>
        <v>0</v>
      </c>
      <c r="J196" s="388">
        <f t="shared" si="400"/>
        <v>0</v>
      </c>
      <c r="K196" s="388">
        <f t="shared" si="400"/>
        <v>0</v>
      </c>
      <c r="L196" s="388">
        <f t="shared" si="400"/>
        <v>0</v>
      </c>
      <c r="M196" s="388">
        <f t="shared" si="400"/>
        <v>0</v>
      </c>
      <c r="N196" s="393">
        <f t="shared" si="400"/>
        <v>0</v>
      </c>
      <c r="O196" s="1029">
        <f t="shared" si="317"/>
        <v>0</v>
      </c>
      <c r="P196" s="49">
        <f t="shared" ref="P196" si="401">IFERROR(P166/P136,0)</f>
        <v>0</v>
      </c>
      <c r="Q196" s="392">
        <f t="shared" ref="Q196:W196" si="402">IFERROR(Q166/Q136,0)</f>
        <v>0</v>
      </c>
      <c r="R196" s="392">
        <f t="shared" si="402"/>
        <v>0</v>
      </c>
      <c r="S196" s="392">
        <f t="shared" si="402"/>
        <v>0</v>
      </c>
      <c r="T196" s="392">
        <f t="shared" si="402"/>
        <v>0</v>
      </c>
      <c r="U196" s="392">
        <f t="shared" si="402"/>
        <v>0</v>
      </c>
      <c r="V196" s="392">
        <f t="shared" si="402"/>
        <v>0</v>
      </c>
      <c r="W196" s="393">
        <f t="shared" si="402"/>
        <v>0</v>
      </c>
      <c r="X196" s="1029">
        <f t="shared" si="319"/>
        <v>0</v>
      </c>
      <c r="Y196" s="394">
        <f t="shared" si="366"/>
        <v>0</v>
      </c>
      <c r="Z196" s="393">
        <f t="shared" ref="Z196" si="403">IFERROR(Z166/Z136,0)</f>
        <v>0</v>
      </c>
      <c r="AA196" s="1029"/>
      <c r="AB196" s="394">
        <f t="shared" si="362"/>
        <v>0</v>
      </c>
      <c r="AC196" s="393">
        <f t="shared" si="362"/>
        <v>0</v>
      </c>
      <c r="AD196" s="1029"/>
    </row>
    <row r="197" spans="1:30" s="1019" customFormat="1" outlineLevel="1">
      <c r="A197" s="789" t="str">
        <f>目录及填表说明!$D$3</f>
        <v>请填XX地区</v>
      </c>
      <c r="B197" s="789" t="str">
        <f>目录及填表说明!$D$4</f>
        <v>请填XX项目</v>
      </c>
      <c r="C197" s="1020" t="str">
        <f>C167</f>
        <v>类别1</v>
      </c>
      <c r="D197" s="1192"/>
      <c r="E197" s="392">
        <f t="shared" si="359"/>
        <v>0</v>
      </c>
      <c r="F197" s="392">
        <f t="shared" si="359"/>
        <v>0</v>
      </c>
      <c r="G197" s="389">
        <f t="shared" ref="G197:N197" si="404">IFERROR(G167/G137,0)</f>
        <v>0</v>
      </c>
      <c r="H197" s="388">
        <f t="shared" si="404"/>
        <v>0</v>
      </c>
      <c r="I197" s="388">
        <f t="shared" si="404"/>
        <v>0</v>
      </c>
      <c r="J197" s="388">
        <f t="shared" si="404"/>
        <v>0</v>
      </c>
      <c r="K197" s="388">
        <f t="shared" si="404"/>
        <v>0</v>
      </c>
      <c r="L197" s="388">
        <f t="shared" si="404"/>
        <v>0</v>
      </c>
      <c r="M197" s="388">
        <f t="shared" si="404"/>
        <v>0</v>
      </c>
      <c r="N197" s="393">
        <f t="shared" si="404"/>
        <v>0</v>
      </c>
      <c r="O197" s="1029">
        <f t="shared" si="317"/>
        <v>0</v>
      </c>
      <c r="P197" s="49">
        <f t="shared" ref="P197" si="405">IFERROR(P167/P137,0)</f>
        <v>0</v>
      </c>
      <c r="Q197" s="392">
        <f t="shared" ref="Q197:W197" si="406">IFERROR(Q167/Q137,0)</f>
        <v>0</v>
      </c>
      <c r="R197" s="392">
        <f t="shared" si="406"/>
        <v>0</v>
      </c>
      <c r="S197" s="392">
        <f t="shared" si="406"/>
        <v>0</v>
      </c>
      <c r="T197" s="392">
        <f t="shared" si="406"/>
        <v>0</v>
      </c>
      <c r="U197" s="392">
        <f t="shared" si="406"/>
        <v>0</v>
      </c>
      <c r="V197" s="392">
        <f t="shared" si="406"/>
        <v>0</v>
      </c>
      <c r="W197" s="393">
        <f t="shared" si="406"/>
        <v>0</v>
      </c>
      <c r="X197" s="1029">
        <f t="shared" si="319"/>
        <v>0</v>
      </c>
      <c r="Y197" s="394">
        <f t="shared" si="366"/>
        <v>0</v>
      </c>
      <c r="Z197" s="393">
        <f t="shared" ref="Z197" si="407">IFERROR(Z167/Z137,0)</f>
        <v>0</v>
      </c>
      <c r="AA197" s="1029"/>
      <c r="AB197" s="394">
        <f t="shared" si="362"/>
        <v>0</v>
      </c>
      <c r="AC197" s="393">
        <f t="shared" si="362"/>
        <v>0</v>
      </c>
      <c r="AD197" s="1029"/>
    </row>
    <row r="198" spans="1:30" s="1019" customFormat="1" outlineLevel="1">
      <c r="A198" s="789" t="str">
        <f>目录及填表说明!$D$3</f>
        <v>请填XX地区</v>
      </c>
      <c r="B198" s="789" t="str">
        <f>目录及填表说明!$D$4</f>
        <v>请填XX项目</v>
      </c>
      <c r="C198" s="1020" t="str">
        <f>C168</f>
        <v>类别2</v>
      </c>
      <c r="D198" s="1192"/>
      <c r="E198" s="392">
        <f t="shared" si="359"/>
        <v>0</v>
      </c>
      <c r="F198" s="392">
        <f t="shared" si="359"/>
        <v>0</v>
      </c>
      <c r="G198" s="389">
        <f t="shared" ref="G198:N198" si="408">IFERROR(G168/G138,0)</f>
        <v>0</v>
      </c>
      <c r="H198" s="388">
        <f t="shared" si="408"/>
        <v>0</v>
      </c>
      <c r="I198" s="388">
        <f t="shared" si="408"/>
        <v>0</v>
      </c>
      <c r="J198" s="388">
        <f t="shared" si="408"/>
        <v>0</v>
      </c>
      <c r="K198" s="388">
        <f t="shared" si="408"/>
        <v>0</v>
      </c>
      <c r="L198" s="388">
        <f t="shared" si="408"/>
        <v>0</v>
      </c>
      <c r="M198" s="388">
        <f t="shared" si="408"/>
        <v>0</v>
      </c>
      <c r="N198" s="393">
        <f t="shared" si="408"/>
        <v>0</v>
      </c>
      <c r="O198" s="1029">
        <f t="shared" si="317"/>
        <v>0</v>
      </c>
      <c r="P198" s="49">
        <f t="shared" ref="P198" si="409">IFERROR(P168/P138,0)</f>
        <v>0</v>
      </c>
      <c r="Q198" s="392">
        <f t="shared" ref="Q198:W198" si="410">IFERROR(Q168/Q138,0)</f>
        <v>0</v>
      </c>
      <c r="R198" s="392">
        <f t="shared" si="410"/>
        <v>0</v>
      </c>
      <c r="S198" s="392">
        <f t="shared" si="410"/>
        <v>0</v>
      </c>
      <c r="T198" s="392">
        <f t="shared" si="410"/>
        <v>0</v>
      </c>
      <c r="U198" s="392">
        <f t="shared" si="410"/>
        <v>0</v>
      </c>
      <c r="V198" s="392">
        <f t="shared" si="410"/>
        <v>0</v>
      </c>
      <c r="W198" s="393">
        <f t="shared" si="410"/>
        <v>0</v>
      </c>
      <c r="X198" s="1029">
        <f t="shared" si="319"/>
        <v>0</v>
      </c>
      <c r="Y198" s="394">
        <f t="shared" si="366"/>
        <v>0</v>
      </c>
      <c r="Z198" s="393">
        <f t="shared" ref="Z198" si="411">IFERROR(Z168/Z138,0)</f>
        <v>0</v>
      </c>
      <c r="AA198" s="1029"/>
      <c r="AB198" s="394">
        <f t="shared" si="362"/>
        <v>0</v>
      </c>
      <c r="AC198" s="393">
        <f t="shared" si="362"/>
        <v>0</v>
      </c>
      <c r="AD198" s="1029"/>
    </row>
    <row r="199" spans="1:30" s="1019" customFormat="1" outlineLevel="1">
      <c r="A199" s="789" t="str">
        <f>目录及填表说明!$D$3</f>
        <v>请填XX地区</v>
      </c>
      <c r="B199" s="789" t="str">
        <f>目录及填表说明!$D$4</f>
        <v>请填XX项目</v>
      </c>
      <c r="C199" s="1021" t="str">
        <f>C169</f>
        <v>类别3</v>
      </c>
      <c r="D199" s="1192"/>
      <c r="E199" s="392">
        <f t="shared" si="359"/>
        <v>0</v>
      </c>
      <c r="F199" s="392">
        <f t="shared" si="359"/>
        <v>0</v>
      </c>
      <c r="G199" s="389">
        <f t="shared" ref="G199:N199" si="412">IFERROR(G169/G139,0)</f>
        <v>0</v>
      </c>
      <c r="H199" s="388">
        <f t="shared" si="412"/>
        <v>0</v>
      </c>
      <c r="I199" s="388">
        <f t="shared" si="412"/>
        <v>0</v>
      </c>
      <c r="J199" s="388">
        <f t="shared" si="412"/>
        <v>0</v>
      </c>
      <c r="K199" s="388">
        <f t="shared" si="412"/>
        <v>0</v>
      </c>
      <c r="L199" s="388">
        <f t="shared" si="412"/>
        <v>0</v>
      </c>
      <c r="M199" s="388">
        <f t="shared" si="412"/>
        <v>0</v>
      </c>
      <c r="N199" s="393">
        <f t="shared" si="412"/>
        <v>0</v>
      </c>
      <c r="O199" s="1029">
        <f t="shared" si="317"/>
        <v>0</v>
      </c>
      <c r="P199" s="49">
        <f t="shared" ref="P199" si="413">IFERROR(P169/P139,0)</f>
        <v>0</v>
      </c>
      <c r="Q199" s="392">
        <f t="shared" ref="Q199:W199" si="414">IFERROR(Q169/Q139,0)</f>
        <v>0</v>
      </c>
      <c r="R199" s="392">
        <f t="shared" si="414"/>
        <v>0</v>
      </c>
      <c r="S199" s="392">
        <f t="shared" si="414"/>
        <v>0</v>
      </c>
      <c r="T199" s="392">
        <f t="shared" si="414"/>
        <v>0</v>
      </c>
      <c r="U199" s="392">
        <f t="shared" si="414"/>
        <v>0</v>
      </c>
      <c r="V199" s="392">
        <f t="shared" si="414"/>
        <v>0</v>
      </c>
      <c r="W199" s="393">
        <f t="shared" si="414"/>
        <v>0</v>
      </c>
      <c r="X199" s="1029">
        <f t="shared" si="319"/>
        <v>0</v>
      </c>
      <c r="Y199" s="394">
        <f t="shared" si="366"/>
        <v>0</v>
      </c>
      <c r="Z199" s="393">
        <f t="shared" ref="Z199" si="415">IFERROR(Z169/Z139,0)</f>
        <v>0</v>
      </c>
      <c r="AA199" s="1029"/>
      <c r="AB199" s="394">
        <f t="shared" si="362"/>
        <v>0</v>
      </c>
      <c r="AC199" s="393">
        <f t="shared" si="362"/>
        <v>0</v>
      </c>
      <c r="AD199" s="1029"/>
    </row>
    <row r="200" spans="1:30" s="1019" customFormat="1" outlineLevel="1">
      <c r="A200" s="789" t="str">
        <f>目录及填表说明!$D$3</f>
        <v>请填XX地区</v>
      </c>
      <c r="B200" s="789" t="str">
        <f>目录及填表说明!$D$4</f>
        <v>请填XX项目</v>
      </c>
      <c r="C200" s="1020" t="str">
        <f>C170</f>
        <v>类别4</v>
      </c>
      <c r="D200" s="1192"/>
      <c r="E200" s="392">
        <f t="shared" si="359"/>
        <v>0</v>
      </c>
      <c r="F200" s="392">
        <f t="shared" si="359"/>
        <v>0</v>
      </c>
      <c r="G200" s="389">
        <f t="shared" ref="G200:N200" si="416">IFERROR(G170/G140,0)</f>
        <v>0</v>
      </c>
      <c r="H200" s="388">
        <f t="shared" si="416"/>
        <v>0</v>
      </c>
      <c r="I200" s="388">
        <f t="shared" si="416"/>
        <v>0</v>
      </c>
      <c r="J200" s="388">
        <f t="shared" si="416"/>
        <v>0</v>
      </c>
      <c r="K200" s="388">
        <f t="shared" si="416"/>
        <v>0</v>
      </c>
      <c r="L200" s="388">
        <f t="shared" si="416"/>
        <v>0</v>
      </c>
      <c r="M200" s="388">
        <f t="shared" si="416"/>
        <v>0</v>
      </c>
      <c r="N200" s="393">
        <f t="shared" si="416"/>
        <v>0</v>
      </c>
      <c r="O200" s="1029">
        <f t="shared" si="317"/>
        <v>0</v>
      </c>
      <c r="P200" s="49">
        <f t="shared" ref="P200" si="417">IFERROR(P170/P140,0)</f>
        <v>0</v>
      </c>
      <c r="Q200" s="392">
        <f t="shared" ref="Q200:W200" si="418">IFERROR(Q170/Q140,0)</f>
        <v>0</v>
      </c>
      <c r="R200" s="392">
        <f t="shared" si="418"/>
        <v>0</v>
      </c>
      <c r="S200" s="392">
        <f t="shared" si="418"/>
        <v>0</v>
      </c>
      <c r="T200" s="392">
        <f t="shared" si="418"/>
        <v>0</v>
      </c>
      <c r="U200" s="392">
        <f t="shared" si="418"/>
        <v>0</v>
      </c>
      <c r="V200" s="392">
        <f t="shared" si="418"/>
        <v>0</v>
      </c>
      <c r="W200" s="393">
        <f t="shared" si="418"/>
        <v>0</v>
      </c>
      <c r="X200" s="1029">
        <f t="shared" si="319"/>
        <v>0</v>
      </c>
      <c r="Y200" s="394">
        <f t="shared" si="366"/>
        <v>0</v>
      </c>
      <c r="Z200" s="393">
        <f t="shared" ref="Z200" si="419">IFERROR(Z170/Z140,0)</f>
        <v>0</v>
      </c>
      <c r="AA200" s="1029"/>
      <c r="AB200" s="394">
        <f t="shared" si="362"/>
        <v>0</v>
      </c>
      <c r="AC200" s="393">
        <f t="shared" si="362"/>
        <v>0</v>
      </c>
      <c r="AD200" s="1029"/>
    </row>
    <row r="201" spans="1:30" s="1019" customFormat="1">
      <c r="A201" s="789" t="str">
        <f>目录及填表说明!$D$3</f>
        <v>请填XX地区</v>
      </c>
      <c r="B201" s="789" t="str">
        <f>目录及填表说明!$D$4</f>
        <v>请填XX项目</v>
      </c>
      <c r="C201" s="1016" t="s">
        <v>31</v>
      </c>
      <c r="D201" s="1192"/>
      <c r="E201" s="392">
        <f t="shared" si="359"/>
        <v>0</v>
      </c>
      <c r="F201" s="392">
        <f t="shared" si="359"/>
        <v>0</v>
      </c>
      <c r="G201" s="389">
        <f t="shared" ref="G201:N201" si="420">IFERROR(G171/G141,0)</f>
        <v>0</v>
      </c>
      <c r="H201" s="388">
        <f t="shared" si="420"/>
        <v>0</v>
      </c>
      <c r="I201" s="388">
        <f t="shared" si="420"/>
        <v>0</v>
      </c>
      <c r="J201" s="388">
        <f t="shared" si="420"/>
        <v>0</v>
      </c>
      <c r="K201" s="388">
        <f t="shared" si="420"/>
        <v>0</v>
      </c>
      <c r="L201" s="388">
        <f t="shared" si="420"/>
        <v>0</v>
      </c>
      <c r="M201" s="388">
        <f t="shared" si="420"/>
        <v>0</v>
      </c>
      <c r="N201" s="393">
        <f t="shared" si="420"/>
        <v>0</v>
      </c>
      <c r="O201" s="1029">
        <f t="shared" si="317"/>
        <v>0</v>
      </c>
      <c r="P201" s="49">
        <f t="shared" ref="P201" si="421">IFERROR(P171/P141,0)</f>
        <v>0</v>
      </c>
      <c r="Q201" s="392">
        <f t="shared" ref="Q201:W201" si="422">IFERROR(Q171/Q141,0)</f>
        <v>0</v>
      </c>
      <c r="R201" s="392">
        <f t="shared" si="422"/>
        <v>0</v>
      </c>
      <c r="S201" s="392">
        <f t="shared" si="422"/>
        <v>0</v>
      </c>
      <c r="T201" s="392">
        <f t="shared" si="422"/>
        <v>0</v>
      </c>
      <c r="U201" s="392">
        <f t="shared" si="422"/>
        <v>0</v>
      </c>
      <c r="V201" s="392">
        <f t="shared" si="422"/>
        <v>0</v>
      </c>
      <c r="W201" s="393">
        <f t="shared" si="422"/>
        <v>0</v>
      </c>
      <c r="X201" s="1029">
        <f t="shared" si="319"/>
        <v>0</v>
      </c>
      <c r="Y201" s="394">
        <f t="shared" si="366"/>
        <v>0</v>
      </c>
      <c r="Z201" s="393">
        <f t="shared" ref="Z201" si="423">IFERROR(Z171/Z141,0)</f>
        <v>0</v>
      </c>
      <c r="AA201" s="1029"/>
      <c r="AB201" s="394">
        <f t="shared" si="362"/>
        <v>0</v>
      </c>
      <c r="AC201" s="393">
        <f t="shared" si="362"/>
        <v>0</v>
      </c>
      <c r="AD201" s="1029"/>
    </row>
    <row r="202" spans="1:30" s="1019" customFormat="1" outlineLevel="1">
      <c r="A202" s="789" t="str">
        <f>目录及填表说明!$D$3</f>
        <v>请填XX地区</v>
      </c>
      <c r="B202" s="789" t="str">
        <f>目录及填表说明!$D$4</f>
        <v>请填XX项目</v>
      </c>
      <c r="C202" s="1020" t="str">
        <f>C172</f>
        <v>类别1</v>
      </c>
      <c r="D202" s="1192"/>
      <c r="E202" s="392">
        <f t="shared" si="359"/>
        <v>0</v>
      </c>
      <c r="F202" s="392">
        <f t="shared" si="359"/>
        <v>0</v>
      </c>
      <c r="G202" s="389">
        <f t="shared" ref="G202:N202" si="424">IFERROR(G172/G142,0)</f>
        <v>0</v>
      </c>
      <c r="H202" s="388">
        <f t="shared" si="424"/>
        <v>0</v>
      </c>
      <c r="I202" s="388">
        <f t="shared" si="424"/>
        <v>0</v>
      </c>
      <c r="J202" s="388">
        <f t="shared" si="424"/>
        <v>0</v>
      </c>
      <c r="K202" s="388">
        <f t="shared" si="424"/>
        <v>0</v>
      </c>
      <c r="L202" s="388">
        <f t="shared" si="424"/>
        <v>0</v>
      </c>
      <c r="M202" s="388">
        <f t="shared" si="424"/>
        <v>0</v>
      </c>
      <c r="N202" s="393">
        <f t="shared" si="424"/>
        <v>0</v>
      </c>
      <c r="O202" s="1029">
        <f t="shared" si="317"/>
        <v>0</v>
      </c>
      <c r="P202" s="49">
        <f t="shared" ref="P202" si="425">IFERROR(P172/P142,0)</f>
        <v>0</v>
      </c>
      <c r="Q202" s="392">
        <f t="shared" ref="Q202:W202" si="426">IFERROR(Q172/Q142,0)</f>
        <v>0</v>
      </c>
      <c r="R202" s="392">
        <f t="shared" si="426"/>
        <v>0</v>
      </c>
      <c r="S202" s="392">
        <f t="shared" si="426"/>
        <v>0</v>
      </c>
      <c r="T202" s="392">
        <f t="shared" si="426"/>
        <v>0</v>
      </c>
      <c r="U202" s="392">
        <f t="shared" si="426"/>
        <v>0</v>
      </c>
      <c r="V202" s="392">
        <f t="shared" si="426"/>
        <v>0</v>
      </c>
      <c r="W202" s="393">
        <f t="shared" si="426"/>
        <v>0</v>
      </c>
      <c r="X202" s="1029">
        <f t="shared" si="319"/>
        <v>0</v>
      </c>
      <c r="Y202" s="394">
        <f t="shared" si="366"/>
        <v>0</v>
      </c>
      <c r="Z202" s="393">
        <f t="shared" ref="Z202" si="427">IFERROR(Z172/Z142,0)</f>
        <v>0</v>
      </c>
      <c r="AA202" s="1029"/>
      <c r="AB202" s="394">
        <f t="shared" si="362"/>
        <v>0</v>
      </c>
      <c r="AC202" s="393">
        <f t="shared" si="362"/>
        <v>0</v>
      </c>
      <c r="AD202" s="1029"/>
    </row>
    <row r="203" spans="1:30" s="1019" customFormat="1" outlineLevel="1">
      <c r="A203" s="789" t="str">
        <f>目录及填表说明!$D$3</f>
        <v>请填XX地区</v>
      </c>
      <c r="B203" s="789" t="str">
        <f>目录及填表说明!$D$4</f>
        <v>请填XX项目</v>
      </c>
      <c r="C203" s="1020" t="str">
        <f>C173</f>
        <v>类别2</v>
      </c>
      <c r="D203" s="1192"/>
      <c r="E203" s="392">
        <f t="shared" si="359"/>
        <v>0</v>
      </c>
      <c r="F203" s="392">
        <f t="shared" si="359"/>
        <v>0</v>
      </c>
      <c r="G203" s="389">
        <f t="shared" ref="G203:N203" si="428">IFERROR(G173/G143,0)</f>
        <v>0</v>
      </c>
      <c r="H203" s="388">
        <f t="shared" si="428"/>
        <v>0</v>
      </c>
      <c r="I203" s="388">
        <f t="shared" si="428"/>
        <v>0</v>
      </c>
      <c r="J203" s="388">
        <f t="shared" si="428"/>
        <v>0</v>
      </c>
      <c r="K203" s="388">
        <f t="shared" si="428"/>
        <v>0</v>
      </c>
      <c r="L203" s="388">
        <f t="shared" si="428"/>
        <v>0</v>
      </c>
      <c r="M203" s="388">
        <f t="shared" si="428"/>
        <v>0</v>
      </c>
      <c r="N203" s="393">
        <f t="shared" si="428"/>
        <v>0</v>
      </c>
      <c r="O203" s="1029">
        <f t="shared" si="317"/>
        <v>0</v>
      </c>
      <c r="P203" s="49">
        <f t="shared" ref="P203" si="429">IFERROR(P173/P143,0)</f>
        <v>0</v>
      </c>
      <c r="Q203" s="392">
        <f t="shared" ref="Q203:W203" si="430">IFERROR(Q173/Q143,0)</f>
        <v>0</v>
      </c>
      <c r="R203" s="392">
        <f t="shared" si="430"/>
        <v>0</v>
      </c>
      <c r="S203" s="392">
        <f t="shared" si="430"/>
        <v>0</v>
      </c>
      <c r="T203" s="392">
        <f t="shared" si="430"/>
        <v>0</v>
      </c>
      <c r="U203" s="392">
        <f t="shared" si="430"/>
        <v>0</v>
      </c>
      <c r="V203" s="392">
        <f t="shared" si="430"/>
        <v>0</v>
      </c>
      <c r="W203" s="393">
        <f t="shared" si="430"/>
        <v>0</v>
      </c>
      <c r="X203" s="1029">
        <f t="shared" si="319"/>
        <v>0</v>
      </c>
      <c r="Y203" s="394">
        <f t="shared" si="366"/>
        <v>0</v>
      </c>
      <c r="Z203" s="393">
        <f t="shared" ref="Z203" si="431">IFERROR(Z173/Z143,0)</f>
        <v>0</v>
      </c>
      <c r="AA203" s="1029"/>
      <c r="AB203" s="394">
        <f t="shared" si="362"/>
        <v>0</v>
      </c>
      <c r="AC203" s="393">
        <f t="shared" si="362"/>
        <v>0</v>
      </c>
      <c r="AD203" s="1029"/>
    </row>
    <row r="204" spans="1:30" s="1019" customFormat="1" outlineLevel="1">
      <c r="A204" s="789" t="str">
        <f>目录及填表说明!$D$3</f>
        <v>请填XX地区</v>
      </c>
      <c r="B204" s="789" t="str">
        <f>目录及填表说明!$D$4</f>
        <v>请填XX项目</v>
      </c>
      <c r="C204" s="1021" t="str">
        <f>C174</f>
        <v>类别3</v>
      </c>
      <c r="D204" s="1192"/>
      <c r="E204" s="392">
        <f t="shared" si="359"/>
        <v>0</v>
      </c>
      <c r="F204" s="392">
        <f t="shared" si="359"/>
        <v>0</v>
      </c>
      <c r="G204" s="389">
        <f t="shared" ref="G204:N204" si="432">IFERROR(G174/G144,0)</f>
        <v>0</v>
      </c>
      <c r="H204" s="388">
        <f t="shared" si="432"/>
        <v>0</v>
      </c>
      <c r="I204" s="388">
        <f t="shared" si="432"/>
        <v>0</v>
      </c>
      <c r="J204" s="388">
        <f t="shared" si="432"/>
        <v>0</v>
      </c>
      <c r="K204" s="388">
        <f t="shared" si="432"/>
        <v>0</v>
      </c>
      <c r="L204" s="388">
        <f t="shared" si="432"/>
        <v>0</v>
      </c>
      <c r="M204" s="388">
        <f t="shared" si="432"/>
        <v>0</v>
      </c>
      <c r="N204" s="393">
        <f t="shared" si="432"/>
        <v>0</v>
      </c>
      <c r="O204" s="1029">
        <f t="shared" si="317"/>
        <v>0</v>
      </c>
      <c r="P204" s="49">
        <f t="shared" ref="P204" si="433">IFERROR(P174/P144,0)</f>
        <v>0</v>
      </c>
      <c r="Q204" s="392">
        <f t="shared" ref="Q204:W204" si="434">IFERROR(Q174/Q144,0)</f>
        <v>0</v>
      </c>
      <c r="R204" s="392">
        <f t="shared" si="434"/>
        <v>0</v>
      </c>
      <c r="S204" s="392">
        <f t="shared" si="434"/>
        <v>0</v>
      </c>
      <c r="T204" s="392">
        <f t="shared" si="434"/>
        <v>0</v>
      </c>
      <c r="U204" s="392">
        <f t="shared" si="434"/>
        <v>0</v>
      </c>
      <c r="V204" s="392">
        <f t="shared" si="434"/>
        <v>0</v>
      </c>
      <c r="W204" s="393">
        <f t="shared" si="434"/>
        <v>0</v>
      </c>
      <c r="X204" s="1029">
        <f t="shared" si="319"/>
        <v>0</v>
      </c>
      <c r="Y204" s="394">
        <f t="shared" si="366"/>
        <v>0</v>
      </c>
      <c r="Z204" s="393">
        <f t="shared" ref="Z204" si="435">IFERROR(Z174/Z144,0)</f>
        <v>0</v>
      </c>
      <c r="AA204" s="1029"/>
      <c r="AB204" s="394">
        <f t="shared" si="362"/>
        <v>0</v>
      </c>
      <c r="AC204" s="393">
        <f t="shared" si="362"/>
        <v>0</v>
      </c>
      <c r="AD204" s="1029"/>
    </row>
    <row r="205" spans="1:30" s="1019" customFormat="1" outlineLevel="1">
      <c r="A205" s="789" t="str">
        <f>目录及填表说明!$D$3</f>
        <v>请填XX地区</v>
      </c>
      <c r="B205" s="789" t="str">
        <f>目录及填表说明!$D$4</f>
        <v>请填XX项目</v>
      </c>
      <c r="C205" s="1020" t="str">
        <f>C175</f>
        <v>类别4</v>
      </c>
      <c r="D205" s="1192"/>
      <c r="E205" s="392">
        <f t="shared" si="359"/>
        <v>0</v>
      </c>
      <c r="F205" s="392">
        <f t="shared" si="359"/>
        <v>0</v>
      </c>
      <c r="G205" s="389">
        <f t="shared" ref="G205:N205" si="436">IFERROR(G175/G145,0)</f>
        <v>0</v>
      </c>
      <c r="H205" s="388">
        <f t="shared" si="436"/>
        <v>0</v>
      </c>
      <c r="I205" s="388">
        <f t="shared" si="436"/>
        <v>0</v>
      </c>
      <c r="J205" s="388">
        <f t="shared" si="436"/>
        <v>0</v>
      </c>
      <c r="K205" s="388">
        <f t="shared" si="436"/>
        <v>0</v>
      </c>
      <c r="L205" s="388">
        <f t="shared" si="436"/>
        <v>0</v>
      </c>
      <c r="M205" s="388">
        <f t="shared" si="436"/>
        <v>0</v>
      </c>
      <c r="N205" s="393">
        <f t="shared" si="436"/>
        <v>0</v>
      </c>
      <c r="O205" s="1029">
        <f t="shared" si="317"/>
        <v>0</v>
      </c>
      <c r="P205" s="49">
        <f t="shared" ref="P205" si="437">IFERROR(P175/P145,0)</f>
        <v>0</v>
      </c>
      <c r="Q205" s="392">
        <f t="shared" ref="Q205:W205" si="438">IFERROR(Q175/Q145,0)</f>
        <v>0</v>
      </c>
      <c r="R205" s="392">
        <f t="shared" si="438"/>
        <v>0</v>
      </c>
      <c r="S205" s="392">
        <f t="shared" si="438"/>
        <v>0</v>
      </c>
      <c r="T205" s="392">
        <f t="shared" si="438"/>
        <v>0</v>
      </c>
      <c r="U205" s="392">
        <f t="shared" si="438"/>
        <v>0</v>
      </c>
      <c r="V205" s="392">
        <f t="shared" si="438"/>
        <v>0</v>
      </c>
      <c r="W205" s="393">
        <f t="shared" si="438"/>
        <v>0</v>
      </c>
      <c r="X205" s="1029">
        <f t="shared" si="319"/>
        <v>0</v>
      </c>
      <c r="Y205" s="394">
        <f t="shared" si="366"/>
        <v>0</v>
      </c>
      <c r="Z205" s="393">
        <f t="shared" ref="Z205" si="439">IFERROR(Z175/Z145,0)</f>
        <v>0</v>
      </c>
      <c r="AA205" s="1029"/>
      <c r="AB205" s="394">
        <f t="shared" si="362"/>
        <v>0</v>
      </c>
      <c r="AC205" s="393">
        <f t="shared" si="362"/>
        <v>0</v>
      </c>
      <c r="AD205" s="1029"/>
    </row>
    <row r="206" spans="1:30" s="1019" customFormat="1">
      <c r="A206" s="789" t="str">
        <f>目录及填表说明!$D$3</f>
        <v>请填XX地区</v>
      </c>
      <c r="B206" s="789" t="str">
        <f>目录及填表说明!$D$4</f>
        <v>请填XX项目</v>
      </c>
      <c r="C206" s="1016" t="s">
        <v>32</v>
      </c>
      <c r="D206" s="1192"/>
      <c r="E206" s="392">
        <f t="shared" si="359"/>
        <v>0</v>
      </c>
      <c r="F206" s="392">
        <f t="shared" si="359"/>
        <v>0</v>
      </c>
      <c r="G206" s="389">
        <f t="shared" ref="G206:N206" si="440">IFERROR(G176/G146,0)</f>
        <v>0</v>
      </c>
      <c r="H206" s="388">
        <f t="shared" si="440"/>
        <v>0</v>
      </c>
      <c r="I206" s="388">
        <f t="shared" si="440"/>
        <v>0</v>
      </c>
      <c r="J206" s="388">
        <f t="shared" si="440"/>
        <v>0</v>
      </c>
      <c r="K206" s="388">
        <f t="shared" si="440"/>
        <v>0</v>
      </c>
      <c r="L206" s="388">
        <f t="shared" si="440"/>
        <v>0</v>
      </c>
      <c r="M206" s="388">
        <f t="shared" si="440"/>
        <v>0</v>
      </c>
      <c r="N206" s="393">
        <f t="shared" si="440"/>
        <v>0</v>
      </c>
      <c r="O206" s="1029">
        <f t="shared" si="317"/>
        <v>0</v>
      </c>
      <c r="P206" s="49">
        <f t="shared" ref="P206" si="441">IFERROR(P176/P146,0)</f>
        <v>0</v>
      </c>
      <c r="Q206" s="392">
        <f t="shared" ref="Q206:W206" si="442">IFERROR(Q176/Q146,0)</f>
        <v>0</v>
      </c>
      <c r="R206" s="392">
        <f t="shared" si="442"/>
        <v>0</v>
      </c>
      <c r="S206" s="392">
        <f t="shared" si="442"/>
        <v>0</v>
      </c>
      <c r="T206" s="392">
        <f t="shared" si="442"/>
        <v>0</v>
      </c>
      <c r="U206" s="392">
        <f t="shared" si="442"/>
        <v>0</v>
      </c>
      <c r="V206" s="392">
        <f t="shared" si="442"/>
        <v>0</v>
      </c>
      <c r="W206" s="393">
        <f t="shared" si="442"/>
        <v>0</v>
      </c>
      <c r="X206" s="1029">
        <f t="shared" si="319"/>
        <v>0</v>
      </c>
      <c r="Y206" s="394">
        <f t="shared" si="366"/>
        <v>0</v>
      </c>
      <c r="Z206" s="393">
        <f t="shared" ref="Z206" si="443">IFERROR(Z176/Z146,0)</f>
        <v>0</v>
      </c>
      <c r="AA206" s="1029"/>
      <c r="AB206" s="394">
        <f t="shared" si="362"/>
        <v>0</v>
      </c>
      <c r="AC206" s="393">
        <f t="shared" si="362"/>
        <v>0</v>
      </c>
      <c r="AD206" s="1029"/>
    </row>
    <row r="207" spans="1:30" s="1019" customFormat="1" outlineLevel="1">
      <c r="A207" s="789" t="str">
        <f>目录及填表说明!$D$3</f>
        <v>请填XX地区</v>
      </c>
      <c r="B207" s="789" t="str">
        <f>目录及填表说明!$D$4</f>
        <v>请填XX项目</v>
      </c>
      <c r="C207" s="1020" t="str">
        <f>C177</f>
        <v>类别1</v>
      </c>
      <c r="D207" s="1192"/>
      <c r="E207" s="392">
        <f t="shared" si="359"/>
        <v>0</v>
      </c>
      <c r="F207" s="392">
        <f t="shared" si="359"/>
        <v>0</v>
      </c>
      <c r="G207" s="389">
        <f t="shared" ref="G207:N207" si="444">IFERROR(G177/G147,0)</f>
        <v>0</v>
      </c>
      <c r="H207" s="388">
        <f t="shared" si="444"/>
        <v>0</v>
      </c>
      <c r="I207" s="388">
        <f t="shared" si="444"/>
        <v>0</v>
      </c>
      <c r="J207" s="388">
        <f t="shared" si="444"/>
        <v>0</v>
      </c>
      <c r="K207" s="388">
        <f t="shared" si="444"/>
        <v>0</v>
      </c>
      <c r="L207" s="388">
        <f t="shared" si="444"/>
        <v>0</v>
      </c>
      <c r="M207" s="388">
        <f t="shared" si="444"/>
        <v>0</v>
      </c>
      <c r="N207" s="393">
        <f t="shared" si="444"/>
        <v>0</v>
      </c>
      <c r="O207" s="1029">
        <f t="shared" si="317"/>
        <v>0</v>
      </c>
      <c r="P207" s="49">
        <f t="shared" ref="P207" si="445">IFERROR(P177/P147,0)</f>
        <v>0</v>
      </c>
      <c r="Q207" s="392">
        <f t="shared" ref="Q207:W207" si="446">IFERROR(Q177/Q147,0)</f>
        <v>0</v>
      </c>
      <c r="R207" s="392">
        <f t="shared" si="446"/>
        <v>0</v>
      </c>
      <c r="S207" s="392">
        <f t="shared" si="446"/>
        <v>0</v>
      </c>
      <c r="T207" s="392">
        <f t="shared" si="446"/>
        <v>0</v>
      </c>
      <c r="U207" s="392">
        <f t="shared" si="446"/>
        <v>0</v>
      </c>
      <c r="V207" s="392">
        <f t="shared" si="446"/>
        <v>0</v>
      </c>
      <c r="W207" s="393">
        <f t="shared" si="446"/>
        <v>0</v>
      </c>
      <c r="X207" s="1029">
        <f t="shared" si="319"/>
        <v>0</v>
      </c>
      <c r="Y207" s="394">
        <f t="shared" si="366"/>
        <v>0</v>
      </c>
      <c r="Z207" s="393">
        <f t="shared" ref="Z207" si="447">IFERROR(Z177/Z147,0)</f>
        <v>0</v>
      </c>
      <c r="AA207" s="1029"/>
      <c r="AB207" s="394">
        <f t="shared" si="362"/>
        <v>0</v>
      </c>
      <c r="AC207" s="393">
        <f t="shared" si="362"/>
        <v>0</v>
      </c>
      <c r="AD207" s="1029"/>
    </row>
    <row r="208" spans="1:30" s="1019" customFormat="1" outlineLevel="1">
      <c r="A208" s="789" t="str">
        <f>目录及填表说明!$D$3</f>
        <v>请填XX地区</v>
      </c>
      <c r="B208" s="789" t="str">
        <f>目录及填表说明!$D$4</f>
        <v>请填XX项目</v>
      </c>
      <c r="C208" s="1020" t="str">
        <f>C178</f>
        <v>类别2</v>
      </c>
      <c r="D208" s="1192"/>
      <c r="E208" s="392">
        <f t="shared" si="359"/>
        <v>0</v>
      </c>
      <c r="F208" s="392">
        <f t="shared" si="359"/>
        <v>0</v>
      </c>
      <c r="G208" s="389">
        <f t="shared" ref="G208:N208" si="448">IFERROR(G178/G148,0)</f>
        <v>0</v>
      </c>
      <c r="H208" s="388">
        <f t="shared" si="448"/>
        <v>0</v>
      </c>
      <c r="I208" s="388">
        <f t="shared" si="448"/>
        <v>0</v>
      </c>
      <c r="J208" s="388">
        <f t="shared" si="448"/>
        <v>0</v>
      </c>
      <c r="K208" s="388">
        <f t="shared" si="448"/>
        <v>0</v>
      </c>
      <c r="L208" s="388">
        <f t="shared" si="448"/>
        <v>0</v>
      </c>
      <c r="M208" s="388">
        <f t="shared" si="448"/>
        <v>0</v>
      </c>
      <c r="N208" s="393">
        <f t="shared" si="448"/>
        <v>0</v>
      </c>
      <c r="O208" s="1029">
        <f t="shared" si="317"/>
        <v>0</v>
      </c>
      <c r="P208" s="49">
        <f t="shared" ref="P208" si="449">IFERROR(P178/P148,0)</f>
        <v>0</v>
      </c>
      <c r="Q208" s="392">
        <f t="shared" ref="Q208:W208" si="450">IFERROR(Q178/Q148,0)</f>
        <v>0</v>
      </c>
      <c r="R208" s="392">
        <f t="shared" si="450"/>
        <v>0</v>
      </c>
      <c r="S208" s="392">
        <f t="shared" si="450"/>
        <v>0</v>
      </c>
      <c r="T208" s="392">
        <f t="shared" si="450"/>
        <v>0</v>
      </c>
      <c r="U208" s="392">
        <f t="shared" si="450"/>
        <v>0</v>
      </c>
      <c r="V208" s="392">
        <f t="shared" si="450"/>
        <v>0</v>
      </c>
      <c r="W208" s="393">
        <f t="shared" si="450"/>
        <v>0</v>
      </c>
      <c r="X208" s="1029">
        <f t="shared" si="319"/>
        <v>0</v>
      </c>
      <c r="Y208" s="394">
        <f t="shared" si="366"/>
        <v>0</v>
      </c>
      <c r="Z208" s="393">
        <f t="shared" ref="Z208" si="451">IFERROR(Z178/Z148,0)</f>
        <v>0</v>
      </c>
      <c r="AA208" s="1029"/>
      <c r="AB208" s="394">
        <f t="shared" si="362"/>
        <v>0</v>
      </c>
      <c r="AC208" s="393">
        <f t="shared" si="362"/>
        <v>0</v>
      </c>
      <c r="AD208" s="1029"/>
    </row>
    <row r="209" spans="1:30" s="1019" customFormat="1" outlineLevel="1">
      <c r="A209" s="789" t="str">
        <f>目录及填表说明!$D$3</f>
        <v>请填XX地区</v>
      </c>
      <c r="B209" s="789" t="str">
        <f>目录及填表说明!$D$4</f>
        <v>请填XX项目</v>
      </c>
      <c r="C209" s="1021" t="str">
        <f>C179</f>
        <v>类别3</v>
      </c>
      <c r="D209" s="1192"/>
      <c r="E209" s="392">
        <f t="shared" si="359"/>
        <v>0</v>
      </c>
      <c r="F209" s="392">
        <f t="shared" si="359"/>
        <v>0</v>
      </c>
      <c r="G209" s="389">
        <f t="shared" ref="G209:N209" si="452">IFERROR(G179/G149,0)</f>
        <v>0</v>
      </c>
      <c r="H209" s="388">
        <f t="shared" si="452"/>
        <v>0</v>
      </c>
      <c r="I209" s="388">
        <f t="shared" si="452"/>
        <v>0</v>
      </c>
      <c r="J209" s="388">
        <f t="shared" si="452"/>
        <v>0</v>
      </c>
      <c r="K209" s="388">
        <f t="shared" si="452"/>
        <v>0</v>
      </c>
      <c r="L209" s="388">
        <f t="shared" si="452"/>
        <v>0</v>
      </c>
      <c r="M209" s="388">
        <f t="shared" si="452"/>
        <v>0</v>
      </c>
      <c r="N209" s="393">
        <f t="shared" si="452"/>
        <v>0</v>
      </c>
      <c r="O209" s="1029">
        <f t="shared" si="317"/>
        <v>0</v>
      </c>
      <c r="P209" s="49">
        <f t="shared" ref="P209" si="453">IFERROR(P179/P149,0)</f>
        <v>0</v>
      </c>
      <c r="Q209" s="392">
        <f t="shared" ref="Q209:W209" si="454">IFERROR(Q179/Q149,0)</f>
        <v>0</v>
      </c>
      <c r="R209" s="392">
        <f t="shared" si="454"/>
        <v>0</v>
      </c>
      <c r="S209" s="392">
        <f t="shared" si="454"/>
        <v>0</v>
      </c>
      <c r="T209" s="392">
        <f t="shared" si="454"/>
        <v>0</v>
      </c>
      <c r="U209" s="392">
        <f t="shared" si="454"/>
        <v>0</v>
      </c>
      <c r="V209" s="392">
        <f t="shared" si="454"/>
        <v>0</v>
      </c>
      <c r="W209" s="393">
        <f t="shared" si="454"/>
        <v>0</v>
      </c>
      <c r="X209" s="1029">
        <f t="shared" si="319"/>
        <v>0</v>
      </c>
      <c r="Y209" s="394">
        <f t="shared" si="366"/>
        <v>0</v>
      </c>
      <c r="Z209" s="393">
        <f t="shared" ref="Z209" si="455">IFERROR(Z179/Z149,0)</f>
        <v>0</v>
      </c>
      <c r="AA209" s="1029"/>
      <c r="AB209" s="394">
        <f t="shared" si="362"/>
        <v>0</v>
      </c>
      <c r="AC209" s="393">
        <f t="shared" si="362"/>
        <v>0</v>
      </c>
      <c r="AD209" s="1029"/>
    </row>
    <row r="210" spans="1:30" s="1019" customFormat="1" outlineLevel="1">
      <c r="A210" s="789" t="str">
        <f>目录及填表说明!$D$3</f>
        <v>请填XX地区</v>
      </c>
      <c r="B210" s="789" t="str">
        <f>目录及填表说明!$D$4</f>
        <v>请填XX项目</v>
      </c>
      <c r="C210" s="1020" t="str">
        <f>C180</f>
        <v>类别4</v>
      </c>
      <c r="D210" s="1192"/>
      <c r="E210" s="392">
        <f t="shared" si="359"/>
        <v>0</v>
      </c>
      <c r="F210" s="392">
        <f t="shared" si="359"/>
        <v>0</v>
      </c>
      <c r="G210" s="389">
        <f t="shared" ref="G210:N210" si="456">IFERROR(G180/G150,0)</f>
        <v>0</v>
      </c>
      <c r="H210" s="388">
        <f t="shared" si="456"/>
        <v>0</v>
      </c>
      <c r="I210" s="388">
        <f t="shared" si="456"/>
        <v>0</v>
      </c>
      <c r="J210" s="388">
        <f t="shared" si="456"/>
        <v>0</v>
      </c>
      <c r="K210" s="388">
        <f t="shared" si="456"/>
        <v>0</v>
      </c>
      <c r="L210" s="388">
        <f t="shared" si="456"/>
        <v>0</v>
      </c>
      <c r="M210" s="388">
        <f t="shared" si="456"/>
        <v>0</v>
      </c>
      <c r="N210" s="393">
        <f t="shared" si="456"/>
        <v>0</v>
      </c>
      <c r="O210" s="1029">
        <f t="shared" si="317"/>
        <v>0</v>
      </c>
      <c r="P210" s="49">
        <f t="shared" ref="P210" si="457">IFERROR(P180/P150,0)</f>
        <v>0</v>
      </c>
      <c r="Q210" s="392">
        <f t="shared" ref="Q210:W210" si="458">IFERROR(Q180/Q150,0)</f>
        <v>0</v>
      </c>
      <c r="R210" s="392">
        <f t="shared" si="458"/>
        <v>0</v>
      </c>
      <c r="S210" s="392">
        <f t="shared" si="458"/>
        <v>0</v>
      </c>
      <c r="T210" s="392">
        <f t="shared" si="458"/>
        <v>0</v>
      </c>
      <c r="U210" s="392">
        <f t="shared" si="458"/>
        <v>0</v>
      </c>
      <c r="V210" s="392">
        <f t="shared" si="458"/>
        <v>0</v>
      </c>
      <c r="W210" s="393">
        <f t="shared" si="458"/>
        <v>0</v>
      </c>
      <c r="X210" s="1029">
        <f t="shared" si="319"/>
        <v>0</v>
      </c>
      <c r="Y210" s="394">
        <f t="shared" si="366"/>
        <v>0</v>
      </c>
      <c r="Z210" s="393">
        <f t="shared" ref="Z210" si="459">IFERROR(Z180/Z150,0)</f>
        <v>0</v>
      </c>
      <c r="AA210" s="1029"/>
      <c r="AB210" s="394">
        <f t="shared" si="362"/>
        <v>0</v>
      </c>
      <c r="AC210" s="393">
        <f t="shared" si="362"/>
        <v>0</v>
      </c>
      <c r="AD210" s="1029"/>
    </row>
    <row r="211" spans="1:30" s="1019" customFormat="1">
      <c r="A211" s="789" t="str">
        <f>目录及填表说明!$D$3</f>
        <v>请填XX地区</v>
      </c>
      <c r="B211" s="789" t="str">
        <f>目录及填表说明!$D$4</f>
        <v>请填XX项目</v>
      </c>
      <c r="C211" s="1016" t="s">
        <v>33</v>
      </c>
      <c r="D211" s="1192"/>
      <c r="E211" s="392">
        <f t="shared" si="359"/>
        <v>0</v>
      </c>
      <c r="F211" s="392">
        <f t="shared" si="359"/>
        <v>0</v>
      </c>
      <c r="G211" s="389">
        <f t="shared" ref="G211:N211" si="460">IFERROR(G181/G151,0)</f>
        <v>0</v>
      </c>
      <c r="H211" s="388">
        <f t="shared" si="460"/>
        <v>0</v>
      </c>
      <c r="I211" s="388">
        <f t="shared" si="460"/>
        <v>0</v>
      </c>
      <c r="J211" s="388">
        <f t="shared" si="460"/>
        <v>0</v>
      </c>
      <c r="K211" s="388">
        <f t="shared" si="460"/>
        <v>0</v>
      </c>
      <c r="L211" s="388">
        <f t="shared" si="460"/>
        <v>0</v>
      </c>
      <c r="M211" s="388">
        <f t="shared" si="460"/>
        <v>0</v>
      </c>
      <c r="N211" s="393">
        <f t="shared" si="460"/>
        <v>0</v>
      </c>
      <c r="O211" s="1029">
        <f t="shared" si="317"/>
        <v>0</v>
      </c>
      <c r="P211" s="49">
        <f t="shared" ref="P211:W213" si="461">IFERROR(P181/P151,0)</f>
        <v>0</v>
      </c>
      <c r="Q211" s="392">
        <f t="shared" ref="Q211:W211" si="462">IFERROR(Q181/Q151,0)</f>
        <v>0</v>
      </c>
      <c r="R211" s="392">
        <f t="shared" si="462"/>
        <v>0</v>
      </c>
      <c r="S211" s="392">
        <f t="shared" si="462"/>
        <v>0</v>
      </c>
      <c r="T211" s="392">
        <f t="shared" si="462"/>
        <v>0</v>
      </c>
      <c r="U211" s="392">
        <f t="shared" si="462"/>
        <v>0</v>
      </c>
      <c r="V211" s="392">
        <f t="shared" si="462"/>
        <v>0</v>
      </c>
      <c r="W211" s="393">
        <f t="shared" si="462"/>
        <v>0</v>
      </c>
      <c r="X211" s="1029">
        <f t="shared" si="319"/>
        <v>0</v>
      </c>
      <c r="Y211" s="394">
        <f t="shared" si="366"/>
        <v>0</v>
      </c>
      <c r="Z211" s="393">
        <f t="shared" ref="Z211:Z213" si="463">IFERROR(Z181/Z151,0)</f>
        <v>0</v>
      </c>
      <c r="AA211" s="1029"/>
      <c r="AB211" s="394">
        <f t="shared" si="362"/>
        <v>0</v>
      </c>
      <c r="AC211" s="393">
        <f t="shared" si="362"/>
        <v>0</v>
      </c>
      <c r="AD211" s="1029"/>
    </row>
    <row r="212" spans="1:30" s="1019" customFormat="1">
      <c r="A212" s="789"/>
      <c r="B212" s="789"/>
      <c r="C212" s="1020" t="str">
        <f>C182</f>
        <v>类别1</v>
      </c>
      <c r="D212" s="1192"/>
      <c r="E212" s="392">
        <f t="shared" ref="E212" si="464">IFERROR(E182/E152,0)</f>
        <v>0</v>
      </c>
      <c r="F212" s="392">
        <f t="shared" ref="F212:N212" si="465">IFERROR(F182/F152,0)</f>
        <v>0</v>
      </c>
      <c r="G212" s="389">
        <f t="shared" si="465"/>
        <v>0</v>
      </c>
      <c r="H212" s="388">
        <f t="shared" si="465"/>
        <v>0</v>
      </c>
      <c r="I212" s="388">
        <f t="shared" si="465"/>
        <v>0</v>
      </c>
      <c r="J212" s="388">
        <f t="shared" si="465"/>
        <v>0</v>
      </c>
      <c r="K212" s="388">
        <f t="shared" si="465"/>
        <v>0</v>
      </c>
      <c r="L212" s="388">
        <f t="shared" si="465"/>
        <v>0</v>
      </c>
      <c r="M212" s="388">
        <f t="shared" si="465"/>
        <v>0</v>
      </c>
      <c r="N212" s="393">
        <f t="shared" si="465"/>
        <v>0</v>
      </c>
      <c r="O212" s="1029">
        <f t="shared" ref="O212:O213" si="466">IF(G212=0,IF(N212&gt;0,100%,IF(N212&lt;0,-100%,0)),IF(G212&lt;0,IF(N212&gt;0,100%,-N212/G212),N212/G212))</f>
        <v>0</v>
      </c>
      <c r="P212" s="49">
        <f t="shared" si="461"/>
        <v>0</v>
      </c>
      <c r="Q212" s="392">
        <f t="shared" si="461"/>
        <v>0</v>
      </c>
      <c r="R212" s="392">
        <f t="shared" si="461"/>
        <v>0</v>
      </c>
      <c r="S212" s="392">
        <f t="shared" si="461"/>
        <v>0</v>
      </c>
      <c r="T212" s="392">
        <f t="shared" si="461"/>
        <v>0</v>
      </c>
      <c r="U212" s="392">
        <f t="shared" si="461"/>
        <v>0</v>
      </c>
      <c r="V212" s="392">
        <f t="shared" si="461"/>
        <v>0</v>
      </c>
      <c r="W212" s="393">
        <f t="shared" si="461"/>
        <v>0</v>
      </c>
      <c r="X212" s="1029">
        <f t="shared" ref="X212:X213" si="467">IF(P212=0,IF(W212&gt;0,100%,IF(W212&lt;0,-100%,0)),IF(P212&lt;0,IF(W212&gt;0,100%,-W212/P212),W212/P212))</f>
        <v>0</v>
      </c>
      <c r="Y212" s="394">
        <f t="shared" ref="Y212:Y213" si="468">IFERROR(Y182/Y152,0)</f>
        <v>0</v>
      </c>
      <c r="Z212" s="393">
        <f t="shared" si="463"/>
        <v>0</v>
      </c>
      <c r="AA212" s="1029"/>
      <c r="AB212" s="394">
        <f t="shared" ref="AB212:AC212" si="469">IFERROR(AB182/AB152,0)</f>
        <v>0</v>
      </c>
      <c r="AC212" s="393">
        <f t="shared" si="469"/>
        <v>0</v>
      </c>
      <c r="AD212" s="1029"/>
    </row>
    <row r="213" spans="1:30" s="1019" customFormat="1">
      <c r="A213" s="789"/>
      <c r="B213" s="789"/>
      <c r="C213" s="1020" t="str">
        <f>C183</f>
        <v>类别2</v>
      </c>
      <c r="D213" s="1192"/>
      <c r="E213" s="392">
        <f t="shared" ref="E213" si="470">IFERROR(E183/E153,0)</f>
        <v>0</v>
      </c>
      <c r="F213" s="392">
        <f t="shared" ref="F213:N213" si="471">IFERROR(F183/F153,0)</f>
        <v>0</v>
      </c>
      <c r="G213" s="389">
        <f t="shared" si="471"/>
        <v>0</v>
      </c>
      <c r="H213" s="388">
        <f t="shared" si="471"/>
        <v>0</v>
      </c>
      <c r="I213" s="388">
        <f t="shared" si="471"/>
        <v>0</v>
      </c>
      <c r="J213" s="388">
        <f t="shared" si="471"/>
        <v>0</v>
      </c>
      <c r="K213" s="388">
        <f t="shared" si="471"/>
        <v>0</v>
      </c>
      <c r="L213" s="388">
        <f t="shared" si="471"/>
        <v>0</v>
      </c>
      <c r="M213" s="388">
        <f t="shared" si="471"/>
        <v>0</v>
      </c>
      <c r="N213" s="393">
        <f t="shared" si="471"/>
        <v>0</v>
      </c>
      <c r="O213" s="1029">
        <f t="shared" si="466"/>
        <v>0</v>
      </c>
      <c r="P213" s="49">
        <f t="shared" si="461"/>
        <v>0</v>
      </c>
      <c r="Q213" s="392">
        <f t="shared" si="461"/>
        <v>0</v>
      </c>
      <c r="R213" s="392">
        <f t="shared" si="461"/>
        <v>0</v>
      </c>
      <c r="S213" s="392">
        <f t="shared" si="461"/>
        <v>0</v>
      </c>
      <c r="T213" s="392">
        <f t="shared" si="461"/>
        <v>0</v>
      </c>
      <c r="U213" s="392">
        <f t="shared" si="461"/>
        <v>0</v>
      </c>
      <c r="V213" s="392">
        <f t="shared" si="461"/>
        <v>0</v>
      </c>
      <c r="W213" s="393">
        <f t="shared" si="461"/>
        <v>0</v>
      </c>
      <c r="X213" s="1029">
        <f t="shared" si="467"/>
        <v>0</v>
      </c>
      <c r="Y213" s="394">
        <f t="shared" si="468"/>
        <v>0</v>
      </c>
      <c r="Z213" s="393">
        <f t="shared" si="463"/>
        <v>0</v>
      </c>
      <c r="AA213" s="1029"/>
      <c r="AB213" s="394">
        <f t="shared" ref="AB213:AC213" si="472">IFERROR(AB183/AB153,0)</f>
        <v>0</v>
      </c>
      <c r="AC213" s="393">
        <f t="shared" si="472"/>
        <v>0</v>
      </c>
      <c r="AD213" s="1029"/>
    </row>
    <row r="214" spans="1:30" s="1019" customFormat="1">
      <c r="A214" s="789" t="str">
        <f>目录及填表说明!$D$3</f>
        <v>请填XX地区</v>
      </c>
      <c r="B214" s="789" t="str">
        <f>目录及填表说明!$D$4</f>
        <v>请填XX项目</v>
      </c>
      <c r="C214" s="1016" t="s">
        <v>34</v>
      </c>
      <c r="D214" s="1192"/>
      <c r="E214" s="392">
        <f t="shared" ref="E214:F214" si="473">IFERROR(E184/E154,0)</f>
        <v>0</v>
      </c>
      <c r="F214" s="392">
        <f t="shared" si="473"/>
        <v>0</v>
      </c>
      <c r="G214" s="389">
        <f t="shared" ref="G214:N214" si="474">IFERROR(G184/G154,0)</f>
        <v>0</v>
      </c>
      <c r="H214" s="388">
        <f t="shared" si="474"/>
        <v>0</v>
      </c>
      <c r="I214" s="388">
        <f t="shared" si="474"/>
        <v>0</v>
      </c>
      <c r="J214" s="388">
        <f t="shared" si="474"/>
        <v>0</v>
      </c>
      <c r="K214" s="388">
        <f t="shared" si="474"/>
        <v>0</v>
      </c>
      <c r="L214" s="388">
        <f t="shared" si="474"/>
        <v>0</v>
      </c>
      <c r="M214" s="388">
        <f t="shared" si="474"/>
        <v>0</v>
      </c>
      <c r="N214" s="393">
        <f t="shared" si="474"/>
        <v>0</v>
      </c>
      <c r="O214" s="1029">
        <f t="shared" si="317"/>
        <v>0</v>
      </c>
      <c r="P214" s="49">
        <f t="shared" ref="P214" si="475">IFERROR(P184/P154,0)</f>
        <v>0</v>
      </c>
      <c r="Q214" s="392">
        <f t="shared" ref="Q214:W214" si="476">IFERROR(Q184/Q154,0)</f>
        <v>0</v>
      </c>
      <c r="R214" s="392">
        <f t="shared" si="476"/>
        <v>0</v>
      </c>
      <c r="S214" s="392">
        <f t="shared" si="476"/>
        <v>0</v>
      </c>
      <c r="T214" s="392">
        <f t="shared" si="476"/>
        <v>0</v>
      </c>
      <c r="U214" s="392">
        <f t="shared" si="476"/>
        <v>0</v>
      </c>
      <c r="V214" s="392">
        <f t="shared" si="476"/>
        <v>0</v>
      </c>
      <c r="W214" s="393">
        <f t="shared" si="476"/>
        <v>0</v>
      </c>
      <c r="X214" s="1029">
        <f t="shared" si="319"/>
        <v>0</v>
      </c>
      <c r="Y214" s="394">
        <f t="shared" ref="Y214" si="477">IFERROR(Y184/Y154,0)</f>
        <v>0</v>
      </c>
      <c r="Z214" s="393">
        <f t="shared" ref="Z214" si="478">IFERROR(Z184/Z154,0)</f>
        <v>0</v>
      </c>
      <c r="AA214" s="1029"/>
      <c r="AB214" s="394">
        <f t="shared" ref="AB214:AC214" si="479">IFERROR(AB184/AB154,0)</f>
        <v>0</v>
      </c>
      <c r="AC214" s="393">
        <f t="shared" si="479"/>
        <v>0</v>
      </c>
      <c r="AD214" s="1029"/>
    </row>
    <row r="215" spans="1:30" s="1015" customFormat="1" ht="30" customHeight="1">
      <c r="A215" s="949" t="str">
        <f>目录及填表说明!$D$3</f>
        <v>请填XX地区</v>
      </c>
      <c r="B215" s="949" t="str">
        <f>目录及填表说明!$D$4</f>
        <v>请填XX项目</v>
      </c>
      <c r="C215" s="1193" t="s">
        <v>927</v>
      </c>
      <c r="D215" s="1194"/>
      <c r="E215" s="959">
        <f>SUM(E216:E240)/2+E241+E244</f>
        <v>0</v>
      </c>
      <c r="F215" s="959">
        <f>SUM(F216:F240)/2+F241+F244</f>
        <v>0</v>
      </c>
      <c r="G215" s="49">
        <f>SUM(G216:G240)/2+G241+G244</f>
        <v>0</v>
      </c>
      <c r="H215" s="959">
        <f>SUM(H216:H240)/2+H241+H244</f>
        <v>0</v>
      </c>
      <c r="I215" s="959">
        <f t="shared" ref="I215:M215" si="480">SUM(I216:I240)/2+I241+I244</f>
        <v>0</v>
      </c>
      <c r="J215" s="959">
        <f t="shared" si="480"/>
        <v>0</v>
      </c>
      <c r="K215" s="959">
        <f t="shared" si="480"/>
        <v>0</v>
      </c>
      <c r="L215" s="959">
        <f t="shared" si="480"/>
        <v>0</v>
      </c>
      <c r="M215" s="959">
        <f t="shared" si="480"/>
        <v>0</v>
      </c>
      <c r="N215" s="959">
        <f>SUM(H215:M215)</f>
        <v>0</v>
      </c>
      <c r="O215" s="1030">
        <f t="shared" si="317"/>
        <v>0</v>
      </c>
      <c r="P215" s="49"/>
      <c r="Q215" s="959">
        <f>SUM(Q216:Q240)/2+Q241+Q244</f>
        <v>0</v>
      </c>
      <c r="R215" s="959">
        <f t="shared" ref="R215" si="481">SUM(R216:R240)/2+R241+R244</f>
        <v>0</v>
      </c>
      <c r="S215" s="959">
        <f t="shared" ref="S215" si="482">SUM(S216:S240)/2+S241+S244</f>
        <v>0</v>
      </c>
      <c r="T215" s="959">
        <f t="shared" ref="T215" si="483">SUM(T216:T240)/2+T241+T244</f>
        <v>0</v>
      </c>
      <c r="U215" s="959">
        <f t="shared" ref="U215" si="484">SUM(U216:U240)/2+U241+U244</f>
        <v>0</v>
      </c>
      <c r="V215" s="959">
        <f t="shared" ref="V215" si="485">SUM(V216:V240)/2+V241+V244</f>
        <v>0</v>
      </c>
      <c r="W215" s="959">
        <f>SUM(Q215:V215)</f>
        <v>0</v>
      </c>
      <c r="X215" s="1030">
        <f t="shared" si="319"/>
        <v>0</v>
      </c>
      <c r="Y215" s="959">
        <f t="shared" ref="Y215:Y244" si="486">G215+P215</f>
        <v>0</v>
      </c>
      <c r="Z215" s="959">
        <f t="shared" ref="Z215:Z244" si="487">N215+W215</f>
        <v>0</v>
      </c>
      <c r="AA215" s="1030">
        <f t="shared" ref="AA215:AA244" si="488">IF(Y215=0,IF(Z215&gt;0,100%,IF(Z215&lt;0,-100%,0)),IF(Y215&lt;0,IF(Z215&gt;0,100%,-Z215/Y215),Z215/Y215))</f>
        <v>0</v>
      </c>
      <c r="AB215" s="959"/>
      <c r="AC215" s="959"/>
      <c r="AD215" s="959"/>
    </row>
    <row r="216" spans="1:30" s="1019" customFormat="1">
      <c r="A216" s="789" t="str">
        <f>目录及填表说明!$D$3</f>
        <v>请填XX地区</v>
      </c>
      <c r="B216" s="789" t="str">
        <f>目录及填表说明!$D$4</f>
        <v>请填XX项目</v>
      </c>
      <c r="C216" s="1016" t="s">
        <v>28</v>
      </c>
      <c r="D216" s="1192" t="s">
        <v>928</v>
      </c>
      <c r="E216" s="390">
        <f t="shared" ref="E216:F216" si="489">SUM(E217:E220)</f>
        <v>0</v>
      </c>
      <c r="F216" s="390">
        <f t="shared" si="489"/>
        <v>0</v>
      </c>
      <c r="G216" s="389">
        <f t="shared" ref="G216:H216" si="490">SUM(G217:G220)</f>
        <v>0</v>
      </c>
      <c r="H216" s="390">
        <f t="shared" si="490"/>
        <v>0</v>
      </c>
      <c r="I216" s="390">
        <f t="shared" ref="I216" si="491">SUM(I217:I220)</f>
        <v>0</v>
      </c>
      <c r="J216" s="390">
        <f t="shared" ref="J216" si="492">SUM(J217:J220)</f>
        <v>0</v>
      </c>
      <c r="K216" s="390">
        <f t="shared" ref="K216" si="493">SUM(K217:K220)</f>
        <v>0</v>
      </c>
      <c r="L216" s="390">
        <f t="shared" ref="L216" si="494">SUM(L217:L220)</f>
        <v>0</v>
      </c>
      <c r="M216" s="390">
        <f t="shared" ref="M216" si="495">SUM(M217:M220)</f>
        <v>0</v>
      </c>
      <c r="N216" s="387">
        <f t="shared" ref="N216:N244" si="496">SUM(H216:M216)</f>
        <v>0</v>
      </c>
      <c r="O216" s="1029">
        <f t="shared" si="317"/>
        <v>0</v>
      </c>
      <c r="P216" s="49">
        <f t="shared" ref="P216:V216" si="497">SUM(P217:P220)</f>
        <v>0</v>
      </c>
      <c r="Q216" s="390">
        <f t="shared" si="497"/>
        <v>0</v>
      </c>
      <c r="R216" s="390">
        <f t="shared" si="497"/>
        <v>0</v>
      </c>
      <c r="S216" s="390">
        <f t="shared" si="497"/>
        <v>0</v>
      </c>
      <c r="T216" s="390">
        <f t="shared" si="497"/>
        <v>0</v>
      </c>
      <c r="U216" s="390">
        <f t="shared" si="497"/>
        <v>0</v>
      </c>
      <c r="V216" s="390">
        <f t="shared" si="497"/>
        <v>0</v>
      </c>
      <c r="W216" s="387">
        <f t="shared" ref="W216:W244" si="498">SUM(Q216:V216)</f>
        <v>0</v>
      </c>
      <c r="X216" s="1029">
        <f t="shared" si="319"/>
        <v>0</v>
      </c>
      <c r="Y216" s="394">
        <f t="shared" si="486"/>
        <v>0</v>
      </c>
      <c r="Z216" s="387">
        <f t="shared" si="487"/>
        <v>0</v>
      </c>
      <c r="AA216" s="1029">
        <f t="shared" si="488"/>
        <v>0</v>
      </c>
      <c r="AB216" s="394">
        <f t="shared" ref="AB216:AB244" si="499">(AB6*AB156)/10000</f>
        <v>0</v>
      </c>
      <c r="AC216" s="387">
        <f t="shared" ref="AC216:AC244" si="500">F216+N216+W216</f>
        <v>0</v>
      </c>
      <c r="AD216" s="1029">
        <f t="shared" ref="AD216:AD244" si="501">IF(AB216=0,IF(AC216&gt;0,100%,IF(AC216&lt;0,-100%,0)),IF(AB216&lt;0,IF(AC216&gt;0,100%,-AC216/AB216),AC216/AB216))</f>
        <v>0</v>
      </c>
    </row>
    <row r="217" spans="1:30" s="1019" customFormat="1" outlineLevel="1">
      <c r="A217" s="789" t="str">
        <f>目录及填表说明!$D$3</f>
        <v>请填XX地区</v>
      </c>
      <c r="B217" s="789" t="str">
        <f>目录及填表说明!$D$4</f>
        <v>请填XX项目</v>
      </c>
      <c r="C217" s="1020" t="str">
        <f>C187</f>
        <v>类别1</v>
      </c>
      <c r="D217" s="1192"/>
      <c r="E217" s="388">
        <f t="shared" ref="E217:F220" si="502">(E7*E157)/10000</f>
        <v>0</v>
      </c>
      <c r="F217" s="388">
        <f t="shared" si="502"/>
        <v>0</v>
      </c>
      <c r="G217" s="389">
        <f t="shared" ref="G217" si="503">G7*G157</f>
        <v>0</v>
      </c>
      <c r="H217" s="388">
        <f t="shared" ref="H217:M220" si="504">(H7*H157)/10000</f>
        <v>0</v>
      </c>
      <c r="I217" s="388">
        <f t="shared" si="504"/>
        <v>0</v>
      </c>
      <c r="J217" s="388">
        <f t="shared" si="504"/>
        <v>0</v>
      </c>
      <c r="K217" s="388">
        <f t="shared" si="504"/>
        <v>0</v>
      </c>
      <c r="L217" s="388">
        <f t="shared" si="504"/>
        <v>0</v>
      </c>
      <c r="M217" s="388">
        <f t="shared" si="504"/>
        <v>0</v>
      </c>
      <c r="N217" s="387">
        <f t="shared" si="496"/>
        <v>0</v>
      </c>
      <c r="O217" s="1029">
        <f t="shared" si="317"/>
        <v>0</v>
      </c>
      <c r="P217" s="49">
        <f t="shared" ref="P217" si="505">P7*P157</f>
        <v>0</v>
      </c>
      <c r="Q217" s="388">
        <f t="shared" ref="Q217:V220" si="506">(Q7*Q157)/10000</f>
        <v>0</v>
      </c>
      <c r="R217" s="388">
        <f t="shared" si="506"/>
        <v>0</v>
      </c>
      <c r="S217" s="388">
        <f t="shared" si="506"/>
        <v>0</v>
      </c>
      <c r="T217" s="388">
        <f t="shared" si="506"/>
        <v>0</v>
      </c>
      <c r="U217" s="388">
        <f t="shared" si="506"/>
        <v>0</v>
      </c>
      <c r="V217" s="388">
        <f t="shared" si="506"/>
        <v>0</v>
      </c>
      <c r="W217" s="387">
        <f t="shared" si="498"/>
        <v>0</v>
      </c>
      <c r="X217" s="1029">
        <f t="shared" si="319"/>
        <v>0</v>
      </c>
      <c r="Y217" s="394">
        <f t="shared" si="486"/>
        <v>0</v>
      </c>
      <c r="Z217" s="387">
        <f t="shared" si="487"/>
        <v>0</v>
      </c>
      <c r="AA217" s="1029">
        <f t="shared" si="488"/>
        <v>0</v>
      </c>
      <c r="AB217" s="394">
        <f t="shared" si="499"/>
        <v>0</v>
      </c>
      <c r="AC217" s="387">
        <f t="shared" si="500"/>
        <v>0</v>
      </c>
      <c r="AD217" s="1029">
        <f t="shared" si="501"/>
        <v>0</v>
      </c>
    </row>
    <row r="218" spans="1:30" s="1019" customFormat="1" outlineLevel="1">
      <c r="A218" s="789" t="str">
        <f>目录及填表说明!$D$3</f>
        <v>请填XX地区</v>
      </c>
      <c r="B218" s="789" t="str">
        <f>目录及填表说明!$D$4</f>
        <v>请填XX项目</v>
      </c>
      <c r="C218" s="1020" t="str">
        <f>C188</f>
        <v>类别2</v>
      </c>
      <c r="D218" s="1192"/>
      <c r="E218" s="388">
        <f t="shared" si="502"/>
        <v>0</v>
      </c>
      <c r="F218" s="388">
        <f t="shared" si="502"/>
        <v>0</v>
      </c>
      <c r="G218" s="389">
        <f t="shared" ref="G218:G220" si="507">G8*G158</f>
        <v>0</v>
      </c>
      <c r="H218" s="388">
        <f t="shared" si="504"/>
        <v>0</v>
      </c>
      <c r="I218" s="388">
        <f t="shared" si="504"/>
        <v>0</v>
      </c>
      <c r="J218" s="388">
        <f t="shared" si="504"/>
        <v>0</v>
      </c>
      <c r="K218" s="388">
        <f t="shared" si="504"/>
        <v>0</v>
      </c>
      <c r="L218" s="388">
        <f t="shared" si="504"/>
        <v>0</v>
      </c>
      <c r="M218" s="388">
        <f t="shared" si="504"/>
        <v>0</v>
      </c>
      <c r="N218" s="387">
        <f t="shared" si="496"/>
        <v>0</v>
      </c>
      <c r="O218" s="1029">
        <f t="shared" si="317"/>
        <v>0</v>
      </c>
      <c r="P218" s="49">
        <f t="shared" ref="P218" si="508">P8*P158</f>
        <v>0</v>
      </c>
      <c r="Q218" s="388">
        <f t="shared" si="506"/>
        <v>0</v>
      </c>
      <c r="R218" s="388">
        <f t="shared" si="506"/>
        <v>0</v>
      </c>
      <c r="S218" s="388">
        <f t="shared" si="506"/>
        <v>0</v>
      </c>
      <c r="T218" s="388">
        <f t="shared" si="506"/>
        <v>0</v>
      </c>
      <c r="U218" s="388">
        <f t="shared" si="506"/>
        <v>0</v>
      </c>
      <c r="V218" s="388">
        <f t="shared" si="506"/>
        <v>0</v>
      </c>
      <c r="W218" s="387">
        <f t="shared" si="498"/>
        <v>0</v>
      </c>
      <c r="X218" s="1029">
        <f t="shared" si="319"/>
        <v>0</v>
      </c>
      <c r="Y218" s="394">
        <f t="shared" si="486"/>
        <v>0</v>
      </c>
      <c r="Z218" s="387">
        <f t="shared" si="487"/>
        <v>0</v>
      </c>
      <c r="AA218" s="1029">
        <f t="shared" si="488"/>
        <v>0</v>
      </c>
      <c r="AB218" s="394">
        <f t="shared" si="499"/>
        <v>0</v>
      </c>
      <c r="AC218" s="387">
        <f t="shared" si="500"/>
        <v>0</v>
      </c>
      <c r="AD218" s="1029">
        <f t="shared" si="501"/>
        <v>0</v>
      </c>
    </row>
    <row r="219" spans="1:30" s="1019" customFormat="1" outlineLevel="1">
      <c r="A219" s="789" t="str">
        <f>目录及填表说明!$D$3</f>
        <v>请填XX地区</v>
      </c>
      <c r="B219" s="789" t="str">
        <f>目录及填表说明!$D$4</f>
        <v>请填XX项目</v>
      </c>
      <c r="C219" s="1021" t="str">
        <f>C189</f>
        <v>类别3</v>
      </c>
      <c r="D219" s="1192"/>
      <c r="E219" s="388">
        <f t="shared" si="502"/>
        <v>0</v>
      </c>
      <c r="F219" s="388">
        <f t="shared" si="502"/>
        <v>0</v>
      </c>
      <c r="G219" s="389">
        <f t="shared" si="507"/>
        <v>0</v>
      </c>
      <c r="H219" s="388">
        <f t="shared" si="504"/>
        <v>0</v>
      </c>
      <c r="I219" s="388">
        <f t="shared" si="504"/>
        <v>0</v>
      </c>
      <c r="J219" s="388">
        <f t="shared" si="504"/>
        <v>0</v>
      </c>
      <c r="K219" s="388">
        <f t="shared" si="504"/>
        <v>0</v>
      </c>
      <c r="L219" s="388">
        <f t="shared" si="504"/>
        <v>0</v>
      </c>
      <c r="M219" s="388">
        <f t="shared" si="504"/>
        <v>0</v>
      </c>
      <c r="N219" s="387">
        <f t="shared" si="496"/>
        <v>0</v>
      </c>
      <c r="O219" s="1029">
        <f t="shared" si="317"/>
        <v>0</v>
      </c>
      <c r="P219" s="49">
        <f t="shared" ref="P219" si="509">P9*P159</f>
        <v>0</v>
      </c>
      <c r="Q219" s="388">
        <f t="shared" si="506"/>
        <v>0</v>
      </c>
      <c r="R219" s="388">
        <f t="shared" si="506"/>
        <v>0</v>
      </c>
      <c r="S219" s="388">
        <f t="shared" si="506"/>
        <v>0</v>
      </c>
      <c r="T219" s="388">
        <f t="shared" si="506"/>
        <v>0</v>
      </c>
      <c r="U219" s="388">
        <f t="shared" si="506"/>
        <v>0</v>
      </c>
      <c r="V219" s="388">
        <f t="shared" si="506"/>
        <v>0</v>
      </c>
      <c r="W219" s="387">
        <f t="shared" si="498"/>
        <v>0</v>
      </c>
      <c r="X219" s="1029">
        <f t="shared" si="319"/>
        <v>0</v>
      </c>
      <c r="Y219" s="394">
        <f t="shared" si="486"/>
        <v>0</v>
      </c>
      <c r="Z219" s="387">
        <f t="shared" si="487"/>
        <v>0</v>
      </c>
      <c r="AA219" s="1029">
        <f t="shared" si="488"/>
        <v>0</v>
      </c>
      <c r="AB219" s="394">
        <f t="shared" si="499"/>
        <v>0</v>
      </c>
      <c r="AC219" s="387">
        <f t="shared" si="500"/>
        <v>0</v>
      </c>
      <c r="AD219" s="1029">
        <f t="shared" si="501"/>
        <v>0</v>
      </c>
    </row>
    <row r="220" spans="1:30" s="1019" customFormat="1" outlineLevel="1">
      <c r="A220" s="789" t="str">
        <f>目录及填表说明!$D$3</f>
        <v>请填XX地区</v>
      </c>
      <c r="B220" s="789" t="str">
        <f>目录及填表说明!$D$4</f>
        <v>请填XX项目</v>
      </c>
      <c r="C220" s="1020" t="str">
        <f>C190</f>
        <v>类别4</v>
      </c>
      <c r="D220" s="1192"/>
      <c r="E220" s="388">
        <f t="shared" si="502"/>
        <v>0</v>
      </c>
      <c r="F220" s="388">
        <f t="shared" si="502"/>
        <v>0</v>
      </c>
      <c r="G220" s="389">
        <f t="shared" si="507"/>
        <v>0</v>
      </c>
      <c r="H220" s="388">
        <f t="shared" si="504"/>
        <v>0</v>
      </c>
      <c r="I220" s="388">
        <f t="shared" si="504"/>
        <v>0</v>
      </c>
      <c r="J220" s="388">
        <f t="shared" si="504"/>
        <v>0</v>
      </c>
      <c r="K220" s="388">
        <f t="shared" si="504"/>
        <v>0</v>
      </c>
      <c r="L220" s="388">
        <f t="shared" si="504"/>
        <v>0</v>
      </c>
      <c r="M220" s="388">
        <f t="shared" si="504"/>
        <v>0</v>
      </c>
      <c r="N220" s="387">
        <f t="shared" si="496"/>
        <v>0</v>
      </c>
      <c r="O220" s="1029">
        <f t="shared" si="317"/>
        <v>0</v>
      </c>
      <c r="P220" s="49">
        <f t="shared" ref="P220" si="510">P10*P160</f>
        <v>0</v>
      </c>
      <c r="Q220" s="388">
        <f t="shared" si="506"/>
        <v>0</v>
      </c>
      <c r="R220" s="388">
        <f t="shared" si="506"/>
        <v>0</v>
      </c>
      <c r="S220" s="388">
        <f t="shared" si="506"/>
        <v>0</v>
      </c>
      <c r="T220" s="388">
        <f t="shared" si="506"/>
        <v>0</v>
      </c>
      <c r="U220" s="388">
        <f t="shared" si="506"/>
        <v>0</v>
      </c>
      <c r="V220" s="388">
        <f t="shared" si="506"/>
        <v>0</v>
      </c>
      <c r="W220" s="387">
        <f t="shared" si="498"/>
        <v>0</v>
      </c>
      <c r="X220" s="1029">
        <f t="shared" si="319"/>
        <v>0</v>
      </c>
      <c r="Y220" s="394">
        <f t="shared" si="486"/>
        <v>0</v>
      </c>
      <c r="Z220" s="387">
        <f t="shared" si="487"/>
        <v>0</v>
      </c>
      <c r="AA220" s="1029">
        <f t="shared" si="488"/>
        <v>0</v>
      </c>
      <c r="AB220" s="394">
        <f t="shared" si="499"/>
        <v>0</v>
      </c>
      <c r="AC220" s="387">
        <f t="shared" si="500"/>
        <v>0</v>
      </c>
      <c r="AD220" s="1029">
        <f t="shared" si="501"/>
        <v>0</v>
      </c>
    </row>
    <row r="221" spans="1:30" s="1019" customFormat="1">
      <c r="A221" s="789" t="str">
        <f>目录及填表说明!$D$3</f>
        <v>请填XX地区</v>
      </c>
      <c r="B221" s="789" t="str">
        <f>目录及填表说明!$D$4</f>
        <v>请填XX项目</v>
      </c>
      <c r="C221" s="1016" t="s">
        <v>29</v>
      </c>
      <c r="D221" s="1192"/>
      <c r="E221" s="390">
        <f t="shared" ref="E221:F221" si="511">SUM(E222:E225)</f>
        <v>0</v>
      </c>
      <c r="F221" s="390">
        <f t="shared" si="511"/>
        <v>0</v>
      </c>
      <c r="G221" s="389">
        <f t="shared" ref="G221:H221" si="512">SUM(G222:G225)</f>
        <v>0</v>
      </c>
      <c r="H221" s="390">
        <f t="shared" si="512"/>
        <v>0</v>
      </c>
      <c r="I221" s="390">
        <f t="shared" ref="I221" si="513">SUM(I222:I225)</f>
        <v>0</v>
      </c>
      <c r="J221" s="390">
        <f t="shared" ref="J221" si="514">SUM(J222:J225)</f>
        <v>0</v>
      </c>
      <c r="K221" s="390">
        <f t="shared" ref="K221" si="515">SUM(K222:K225)</f>
        <v>0</v>
      </c>
      <c r="L221" s="390">
        <f t="shared" ref="L221" si="516">SUM(L222:L225)</f>
        <v>0</v>
      </c>
      <c r="M221" s="390">
        <f t="shared" ref="M221" si="517">SUM(M222:M225)</f>
        <v>0</v>
      </c>
      <c r="N221" s="387">
        <f t="shared" si="496"/>
        <v>0</v>
      </c>
      <c r="O221" s="1029">
        <f t="shared" si="317"/>
        <v>0</v>
      </c>
      <c r="P221" s="49">
        <f t="shared" ref="P221:V221" si="518">SUM(P222:P225)</f>
        <v>0</v>
      </c>
      <c r="Q221" s="390">
        <f t="shared" si="518"/>
        <v>0</v>
      </c>
      <c r="R221" s="390">
        <f t="shared" si="518"/>
        <v>0</v>
      </c>
      <c r="S221" s="390">
        <f t="shared" si="518"/>
        <v>0</v>
      </c>
      <c r="T221" s="390">
        <f t="shared" si="518"/>
        <v>0</v>
      </c>
      <c r="U221" s="390">
        <f t="shared" si="518"/>
        <v>0</v>
      </c>
      <c r="V221" s="390">
        <f t="shared" si="518"/>
        <v>0</v>
      </c>
      <c r="W221" s="387">
        <f t="shared" si="498"/>
        <v>0</v>
      </c>
      <c r="X221" s="1029">
        <f t="shared" si="319"/>
        <v>0</v>
      </c>
      <c r="Y221" s="394">
        <f t="shared" si="486"/>
        <v>0</v>
      </c>
      <c r="Z221" s="387">
        <f t="shared" si="487"/>
        <v>0</v>
      </c>
      <c r="AA221" s="1029">
        <f t="shared" si="488"/>
        <v>0</v>
      </c>
      <c r="AB221" s="394">
        <f t="shared" si="499"/>
        <v>0</v>
      </c>
      <c r="AC221" s="387">
        <f t="shared" si="500"/>
        <v>0</v>
      </c>
      <c r="AD221" s="1029">
        <f t="shared" si="501"/>
        <v>0</v>
      </c>
    </row>
    <row r="222" spans="1:30" s="1019" customFormat="1" outlineLevel="1">
      <c r="A222" s="789" t="str">
        <f>目录及填表说明!$D$3</f>
        <v>请填XX地区</v>
      </c>
      <c r="B222" s="789" t="str">
        <f>目录及填表说明!$D$4</f>
        <v>请填XX项目</v>
      </c>
      <c r="C222" s="1020" t="str">
        <f>C192</f>
        <v>类别1</v>
      </c>
      <c r="D222" s="1192"/>
      <c r="E222" s="388">
        <f t="shared" ref="E222:F225" si="519">(E12*E162)/10000</f>
        <v>0</v>
      </c>
      <c r="F222" s="388">
        <f t="shared" si="519"/>
        <v>0</v>
      </c>
      <c r="G222" s="389">
        <f t="shared" ref="G222" si="520">G12*G162</f>
        <v>0</v>
      </c>
      <c r="H222" s="388">
        <f t="shared" ref="H222:M225" si="521">(H12*H162)/10000</f>
        <v>0</v>
      </c>
      <c r="I222" s="388">
        <f t="shared" si="521"/>
        <v>0</v>
      </c>
      <c r="J222" s="388">
        <f t="shared" si="521"/>
        <v>0</v>
      </c>
      <c r="K222" s="388">
        <f t="shared" si="521"/>
        <v>0</v>
      </c>
      <c r="L222" s="388">
        <f t="shared" si="521"/>
        <v>0</v>
      </c>
      <c r="M222" s="388">
        <f t="shared" si="521"/>
        <v>0</v>
      </c>
      <c r="N222" s="387">
        <f t="shared" si="496"/>
        <v>0</v>
      </c>
      <c r="O222" s="1029">
        <f t="shared" si="317"/>
        <v>0</v>
      </c>
      <c r="P222" s="49">
        <f t="shared" ref="P222" si="522">P12*P162</f>
        <v>0</v>
      </c>
      <c r="Q222" s="388">
        <f>((Q12*Q162)/10000)/10000</f>
        <v>0</v>
      </c>
      <c r="R222" s="388">
        <f>((R12*R162)/10000)/10000</f>
        <v>0</v>
      </c>
      <c r="S222" s="388">
        <f t="shared" ref="S222:V225" si="523">(S12*S162)/10000</f>
        <v>0</v>
      </c>
      <c r="T222" s="388">
        <f t="shared" si="523"/>
        <v>0</v>
      </c>
      <c r="U222" s="388">
        <f t="shared" si="523"/>
        <v>0</v>
      </c>
      <c r="V222" s="388">
        <f t="shared" si="523"/>
        <v>0</v>
      </c>
      <c r="W222" s="387">
        <f t="shared" si="498"/>
        <v>0</v>
      </c>
      <c r="X222" s="1029">
        <f t="shared" si="319"/>
        <v>0</v>
      </c>
      <c r="Y222" s="394">
        <f t="shared" si="486"/>
        <v>0</v>
      </c>
      <c r="Z222" s="387">
        <f t="shared" si="487"/>
        <v>0</v>
      </c>
      <c r="AA222" s="1029">
        <f t="shared" si="488"/>
        <v>0</v>
      </c>
      <c r="AB222" s="394">
        <f t="shared" si="499"/>
        <v>0</v>
      </c>
      <c r="AC222" s="387">
        <f t="shared" si="500"/>
        <v>0</v>
      </c>
      <c r="AD222" s="1029">
        <f t="shared" si="501"/>
        <v>0</v>
      </c>
    </row>
    <row r="223" spans="1:30" s="1019" customFormat="1" outlineLevel="1">
      <c r="A223" s="789" t="str">
        <f>目录及填表说明!$D$3</f>
        <v>请填XX地区</v>
      </c>
      <c r="B223" s="789" t="str">
        <f>目录及填表说明!$D$4</f>
        <v>请填XX项目</v>
      </c>
      <c r="C223" s="1020" t="str">
        <f>C193</f>
        <v>类别2</v>
      </c>
      <c r="D223" s="1192"/>
      <c r="E223" s="388">
        <f t="shared" si="519"/>
        <v>0</v>
      </c>
      <c r="F223" s="388">
        <f t="shared" si="519"/>
        <v>0</v>
      </c>
      <c r="G223" s="389">
        <f t="shared" ref="G223" si="524">G13*G163</f>
        <v>0</v>
      </c>
      <c r="H223" s="388">
        <f t="shared" si="521"/>
        <v>0</v>
      </c>
      <c r="I223" s="388">
        <f t="shared" si="521"/>
        <v>0</v>
      </c>
      <c r="J223" s="388">
        <f t="shared" si="521"/>
        <v>0</v>
      </c>
      <c r="K223" s="388">
        <f t="shared" si="521"/>
        <v>0</v>
      </c>
      <c r="L223" s="388">
        <f t="shared" si="521"/>
        <v>0</v>
      </c>
      <c r="M223" s="388">
        <f t="shared" si="521"/>
        <v>0</v>
      </c>
      <c r="N223" s="387">
        <f t="shared" si="496"/>
        <v>0</v>
      </c>
      <c r="O223" s="1029">
        <f t="shared" si="317"/>
        <v>0</v>
      </c>
      <c r="P223" s="49">
        <f t="shared" ref="P223" si="525">P13*P163</f>
        <v>0</v>
      </c>
      <c r="Q223" s="388">
        <f>((Q13*Q163)/10000)/10000</f>
        <v>0</v>
      </c>
      <c r="R223" s="388">
        <f>((R13*R163)/10000)/10000</f>
        <v>0</v>
      </c>
      <c r="S223" s="388">
        <f t="shared" si="523"/>
        <v>0</v>
      </c>
      <c r="T223" s="388">
        <f t="shared" si="523"/>
        <v>0</v>
      </c>
      <c r="U223" s="388">
        <f t="shared" si="523"/>
        <v>0</v>
      </c>
      <c r="V223" s="388">
        <f t="shared" si="523"/>
        <v>0</v>
      </c>
      <c r="W223" s="387">
        <f t="shared" si="498"/>
        <v>0</v>
      </c>
      <c r="X223" s="1029">
        <f t="shared" si="319"/>
        <v>0</v>
      </c>
      <c r="Y223" s="394">
        <f t="shared" si="486"/>
        <v>0</v>
      </c>
      <c r="Z223" s="387">
        <f t="shared" si="487"/>
        <v>0</v>
      </c>
      <c r="AA223" s="1029">
        <f t="shared" si="488"/>
        <v>0</v>
      </c>
      <c r="AB223" s="394">
        <f t="shared" si="499"/>
        <v>0</v>
      </c>
      <c r="AC223" s="387">
        <f t="shared" si="500"/>
        <v>0</v>
      </c>
      <c r="AD223" s="1029">
        <f t="shared" si="501"/>
        <v>0</v>
      </c>
    </row>
    <row r="224" spans="1:30" s="1019" customFormat="1" outlineLevel="1">
      <c r="A224" s="789" t="str">
        <f>目录及填表说明!$D$3</f>
        <v>请填XX地区</v>
      </c>
      <c r="B224" s="789" t="str">
        <f>目录及填表说明!$D$4</f>
        <v>请填XX项目</v>
      </c>
      <c r="C224" s="1021" t="str">
        <f>C194</f>
        <v>类别3</v>
      </c>
      <c r="D224" s="1192"/>
      <c r="E224" s="388">
        <f t="shared" si="519"/>
        <v>0</v>
      </c>
      <c r="F224" s="388">
        <f t="shared" si="519"/>
        <v>0</v>
      </c>
      <c r="G224" s="389">
        <f t="shared" ref="G224" si="526">G14*G164</f>
        <v>0</v>
      </c>
      <c r="H224" s="388">
        <f t="shared" si="521"/>
        <v>0</v>
      </c>
      <c r="I224" s="388">
        <f t="shared" si="521"/>
        <v>0</v>
      </c>
      <c r="J224" s="388">
        <f t="shared" si="521"/>
        <v>0</v>
      </c>
      <c r="K224" s="388">
        <f t="shared" si="521"/>
        <v>0</v>
      </c>
      <c r="L224" s="388">
        <f t="shared" si="521"/>
        <v>0</v>
      </c>
      <c r="M224" s="388">
        <f t="shared" si="521"/>
        <v>0</v>
      </c>
      <c r="N224" s="387">
        <f t="shared" si="496"/>
        <v>0</v>
      </c>
      <c r="O224" s="1029">
        <f t="shared" si="317"/>
        <v>0</v>
      </c>
      <c r="P224" s="49">
        <f t="shared" ref="P224" si="527">P14*P164</f>
        <v>0</v>
      </c>
      <c r="Q224" s="388">
        <f>(Q14*Q164)/10000</f>
        <v>0</v>
      </c>
      <c r="R224" s="388">
        <f>(R14*R164)/10000</f>
        <v>0</v>
      </c>
      <c r="S224" s="388">
        <f t="shared" si="523"/>
        <v>0</v>
      </c>
      <c r="T224" s="388">
        <f t="shared" si="523"/>
        <v>0</v>
      </c>
      <c r="U224" s="388">
        <f t="shared" si="523"/>
        <v>0</v>
      </c>
      <c r="V224" s="388">
        <f t="shared" si="523"/>
        <v>0</v>
      </c>
      <c r="W224" s="387">
        <f t="shared" si="498"/>
        <v>0</v>
      </c>
      <c r="X224" s="1029">
        <f t="shared" si="319"/>
        <v>0</v>
      </c>
      <c r="Y224" s="394">
        <f t="shared" si="486"/>
        <v>0</v>
      </c>
      <c r="Z224" s="387">
        <f t="shared" si="487"/>
        <v>0</v>
      </c>
      <c r="AA224" s="1029">
        <f t="shared" si="488"/>
        <v>0</v>
      </c>
      <c r="AB224" s="394">
        <f t="shared" si="499"/>
        <v>0</v>
      </c>
      <c r="AC224" s="387">
        <f t="shared" si="500"/>
        <v>0</v>
      </c>
      <c r="AD224" s="1029">
        <f t="shared" si="501"/>
        <v>0</v>
      </c>
    </row>
    <row r="225" spans="1:30" s="1019" customFormat="1" outlineLevel="1">
      <c r="A225" s="789" t="str">
        <f>目录及填表说明!$D$3</f>
        <v>请填XX地区</v>
      </c>
      <c r="B225" s="789" t="str">
        <f>目录及填表说明!$D$4</f>
        <v>请填XX项目</v>
      </c>
      <c r="C225" s="1020" t="str">
        <f>C195</f>
        <v>类别4</v>
      </c>
      <c r="D225" s="1192"/>
      <c r="E225" s="388">
        <f t="shared" si="519"/>
        <v>0</v>
      </c>
      <c r="F225" s="388">
        <f t="shared" si="519"/>
        <v>0</v>
      </c>
      <c r="G225" s="389">
        <f t="shared" ref="G225" si="528">G15*G165</f>
        <v>0</v>
      </c>
      <c r="H225" s="388">
        <f t="shared" si="521"/>
        <v>0</v>
      </c>
      <c r="I225" s="388">
        <f t="shared" si="521"/>
        <v>0</v>
      </c>
      <c r="J225" s="388">
        <f t="shared" si="521"/>
        <v>0</v>
      </c>
      <c r="K225" s="388">
        <f t="shared" si="521"/>
        <v>0</v>
      </c>
      <c r="L225" s="388">
        <f t="shared" si="521"/>
        <v>0</v>
      </c>
      <c r="M225" s="388">
        <f t="shared" si="521"/>
        <v>0</v>
      </c>
      <c r="N225" s="387">
        <f t="shared" si="496"/>
        <v>0</v>
      </c>
      <c r="O225" s="1029">
        <f t="shared" si="317"/>
        <v>0</v>
      </c>
      <c r="P225" s="49">
        <f t="shared" ref="P225" si="529">P15*P165</f>
        <v>0</v>
      </c>
      <c r="Q225" s="388">
        <f>(Q15*Q165)/10000</f>
        <v>0</v>
      </c>
      <c r="R225" s="388">
        <f>(R15*R165)/10000</f>
        <v>0</v>
      </c>
      <c r="S225" s="388">
        <f t="shared" si="523"/>
        <v>0</v>
      </c>
      <c r="T225" s="388">
        <f t="shared" si="523"/>
        <v>0</v>
      </c>
      <c r="U225" s="388">
        <f t="shared" si="523"/>
        <v>0</v>
      </c>
      <c r="V225" s="388">
        <f t="shared" si="523"/>
        <v>0</v>
      </c>
      <c r="W225" s="387">
        <f t="shared" si="498"/>
        <v>0</v>
      </c>
      <c r="X225" s="1029">
        <f t="shared" si="319"/>
        <v>0</v>
      </c>
      <c r="Y225" s="394">
        <f t="shared" si="486"/>
        <v>0</v>
      </c>
      <c r="Z225" s="387">
        <f t="shared" si="487"/>
        <v>0</v>
      </c>
      <c r="AA225" s="1029">
        <f t="shared" si="488"/>
        <v>0</v>
      </c>
      <c r="AB225" s="394">
        <f t="shared" si="499"/>
        <v>0</v>
      </c>
      <c r="AC225" s="387">
        <f t="shared" si="500"/>
        <v>0</v>
      </c>
      <c r="AD225" s="1029">
        <f t="shared" si="501"/>
        <v>0</v>
      </c>
    </row>
    <row r="226" spans="1:30" s="1019" customFormat="1">
      <c r="A226" s="789" t="str">
        <f>目录及填表说明!$D$3</f>
        <v>请填XX地区</v>
      </c>
      <c r="B226" s="789" t="str">
        <f>目录及填表说明!$D$4</f>
        <v>请填XX项目</v>
      </c>
      <c r="C226" s="1016" t="s">
        <v>30</v>
      </c>
      <c r="D226" s="1192"/>
      <c r="E226" s="390">
        <f t="shared" ref="E226:F226" si="530">SUM(E227:E230)</f>
        <v>0</v>
      </c>
      <c r="F226" s="390">
        <f t="shared" si="530"/>
        <v>0</v>
      </c>
      <c r="G226" s="389">
        <f t="shared" ref="G226:H226" si="531">SUM(G227:G230)</f>
        <v>0</v>
      </c>
      <c r="H226" s="390">
        <f t="shared" si="531"/>
        <v>0</v>
      </c>
      <c r="I226" s="390">
        <f t="shared" ref="I226" si="532">SUM(I227:I230)</f>
        <v>0</v>
      </c>
      <c r="J226" s="390">
        <f t="shared" ref="J226" si="533">SUM(J227:J230)</f>
        <v>0</v>
      </c>
      <c r="K226" s="390">
        <f t="shared" ref="K226" si="534">SUM(K227:K230)</f>
        <v>0</v>
      </c>
      <c r="L226" s="390">
        <f t="shared" ref="L226" si="535">SUM(L227:L230)</f>
        <v>0</v>
      </c>
      <c r="M226" s="390">
        <f t="shared" ref="M226" si="536">SUM(M227:M230)</f>
        <v>0</v>
      </c>
      <c r="N226" s="387">
        <f t="shared" si="496"/>
        <v>0</v>
      </c>
      <c r="O226" s="1029">
        <f t="shared" si="317"/>
        <v>0</v>
      </c>
      <c r="P226" s="49">
        <f t="shared" ref="P226:V226" si="537">SUM(P227:P230)</f>
        <v>0</v>
      </c>
      <c r="Q226" s="390">
        <f t="shared" si="537"/>
        <v>0</v>
      </c>
      <c r="R226" s="390">
        <f t="shared" si="537"/>
        <v>0</v>
      </c>
      <c r="S226" s="390">
        <f t="shared" si="537"/>
        <v>0</v>
      </c>
      <c r="T226" s="390">
        <f t="shared" si="537"/>
        <v>0</v>
      </c>
      <c r="U226" s="390">
        <f t="shared" si="537"/>
        <v>0</v>
      </c>
      <c r="V226" s="390">
        <f t="shared" si="537"/>
        <v>0</v>
      </c>
      <c r="W226" s="387">
        <f t="shared" si="498"/>
        <v>0</v>
      </c>
      <c r="X226" s="1029">
        <f t="shared" si="319"/>
        <v>0</v>
      </c>
      <c r="Y226" s="394">
        <f t="shared" si="486"/>
        <v>0</v>
      </c>
      <c r="Z226" s="387">
        <f t="shared" si="487"/>
        <v>0</v>
      </c>
      <c r="AA226" s="1029">
        <f t="shared" si="488"/>
        <v>0</v>
      </c>
      <c r="AB226" s="394">
        <f t="shared" si="499"/>
        <v>0</v>
      </c>
      <c r="AC226" s="387">
        <f t="shared" si="500"/>
        <v>0</v>
      </c>
      <c r="AD226" s="1029">
        <f t="shared" si="501"/>
        <v>0</v>
      </c>
    </row>
    <row r="227" spans="1:30" s="1019" customFormat="1" outlineLevel="1">
      <c r="A227" s="789" t="str">
        <f>目录及填表说明!$D$3</f>
        <v>请填XX地区</v>
      </c>
      <c r="B227" s="789" t="str">
        <f>目录及填表说明!$D$4</f>
        <v>请填XX项目</v>
      </c>
      <c r="C227" s="1020" t="str">
        <f>C197</f>
        <v>类别1</v>
      </c>
      <c r="D227" s="1192"/>
      <c r="E227" s="388">
        <f t="shared" ref="E227:F230" si="538">(E17*E167)/10000</f>
        <v>0</v>
      </c>
      <c r="F227" s="388">
        <f t="shared" si="538"/>
        <v>0</v>
      </c>
      <c r="G227" s="389">
        <f t="shared" ref="G227" si="539">G17*G167</f>
        <v>0</v>
      </c>
      <c r="H227" s="388">
        <f t="shared" ref="H227:M230" si="540">(H17*H167)/10000</f>
        <v>0</v>
      </c>
      <c r="I227" s="388">
        <f t="shared" si="540"/>
        <v>0</v>
      </c>
      <c r="J227" s="388">
        <f t="shared" si="540"/>
        <v>0</v>
      </c>
      <c r="K227" s="388">
        <f t="shared" si="540"/>
        <v>0</v>
      </c>
      <c r="L227" s="388">
        <f t="shared" si="540"/>
        <v>0</v>
      </c>
      <c r="M227" s="388">
        <f t="shared" si="540"/>
        <v>0</v>
      </c>
      <c r="N227" s="387">
        <f t="shared" si="496"/>
        <v>0</v>
      </c>
      <c r="O227" s="1029">
        <f t="shared" si="317"/>
        <v>0</v>
      </c>
      <c r="P227" s="49">
        <f t="shared" ref="P227" si="541">P17*P167</f>
        <v>0</v>
      </c>
      <c r="Q227" s="388">
        <f t="shared" ref="Q227:V230" si="542">(Q17*Q167)/10000</f>
        <v>0</v>
      </c>
      <c r="R227" s="388">
        <f t="shared" si="542"/>
        <v>0</v>
      </c>
      <c r="S227" s="388">
        <f t="shared" si="542"/>
        <v>0</v>
      </c>
      <c r="T227" s="388">
        <f t="shared" si="542"/>
        <v>0</v>
      </c>
      <c r="U227" s="388">
        <f t="shared" si="542"/>
        <v>0</v>
      </c>
      <c r="V227" s="388">
        <f t="shared" si="542"/>
        <v>0</v>
      </c>
      <c r="W227" s="387">
        <f t="shared" si="498"/>
        <v>0</v>
      </c>
      <c r="X227" s="1029">
        <f t="shared" si="319"/>
        <v>0</v>
      </c>
      <c r="Y227" s="394">
        <f t="shared" si="486"/>
        <v>0</v>
      </c>
      <c r="Z227" s="387">
        <f t="shared" si="487"/>
        <v>0</v>
      </c>
      <c r="AA227" s="1029">
        <f t="shared" si="488"/>
        <v>0</v>
      </c>
      <c r="AB227" s="394">
        <f t="shared" si="499"/>
        <v>0</v>
      </c>
      <c r="AC227" s="387">
        <f t="shared" si="500"/>
        <v>0</v>
      </c>
      <c r="AD227" s="1029">
        <f t="shared" si="501"/>
        <v>0</v>
      </c>
    </row>
    <row r="228" spans="1:30" s="1019" customFormat="1" outlineLevel="1">
      <c r="A228" s="789" t="str">
        <f>目录及填表说明!$D$3</f>
        <v>请填XX地区</v>
      </c>
      <c r="B228" s="789" t="str">
        <f>目录及填表说明!$D$4</f>
        <v>请填XX项目</v>
      </c>
      <c r="C228" s="1020" t="str">
        <f>C198</f>
        <v>类别2</v>
      </c>
      <c r="D228" s="1192"/>
      <c r="E228" s="388">
        <f t="shared" si="538"/>
        <v>0</v>
      </c>
      <c r="F228" s="388">
        <f t="shared" si="538"/>
        <v>0</v>
      </c>
      <c r="G228" s="389">
        <f t="shared" ref="G228" si="543">G18*G168</f>
        <v>0</v>
      </c>
      <c r="H228" s="388">
        <f t="shared" si="540"/>
        <v>0</v>
      </c>
      <c r="I228" s="388">
        <f t="shared" si="540"/>
        <v>0</v>
      </c>
      <c r="J228" s="388">
        <f t="shared" si="540"/>
        <v>0</v>
      </c>
      <c r="K228" s="388">
        <f t="shared" si="540"/>
        <v>0</v>
      </c>
      <c r="L228" s="388">
        <f t="shared" si="540"/>
        <v>0</v>
      </c>
      <c r="M228" s="388">
        <f t="shared" si="540"/>
        <v>0</v>
      </c>
      <c r="N228" s="387">
        <f t="shared" si="496"/>
        <v>0</v>
      </c>
      <c r="O228" s="1029">
        <f t="shared" si="317"/>
        <v>0</v>
      </c>
      <c r="P228" s="49">
        <f t="shared" ref="P228" si="544">P18*P168</f>
        <v>0</v>
      </c>
      <c r="Q228" s="388">
        <f t="shared" si="542"/>
        <v>0</v>
      </c>
      <c r="R228" s="388">
        <f t="shared" si="542"/>
        <v>0</v>
      </c>
      <c r="S228" s="388">
        <f t="shared" si="542"/>
        <v>0</v>
      </c>
      <c r="T228" s="388">
        <f t="shared" si="542"/>
        <v>0</v>
      </c>
      <c r="U228" s="388">
        <f t="shared" si="542"/>
        <v>0</v>
      </c>
      <c r="V228" s="388">
        <f t="shared" si="542"/>
        <v>0</v>
      </c>
      <c r="W228" s="387">
        <f t="shared" si="498"/>
        <v>0</v>
      </c>
      <c r="X228" s="1029">
        <f t="shared" si="319"/>
        <v>0</v>
      </c>
      <c r="Y228" s="394">
        <f t="shared" si="486"/>
        <v>0</v>
      </c>
      <c r="Z228" s="387">
        <f t="shared" si="487"/>
        <v>0</v>
      </c>
      <c r="AA228" s="1029">
        <f t="shared" si="488"/>
        <v>0</v>
      </c>
      <c r="AB228" s="394">
        <f t="shared" si="499"/>
        <v>0</v>
      </c>
      <c r="AC228" s="387">
        <f t="shared" si="500"/>
        <v>0</v>
      </c>
      <c r="AD228" s="1029">
        <f t="shared" si="501"/>
        <v>0</v>
      </c>
    </row>
    <row r="229" spans="1:30" s="1019" customFormat="1" outlineLevel="1">
      <c r="A229" s="789" t="str">
        <f>目录及填表说明!$D$3</f>
        <v>请填XX地区</v>
      </c>
      <c r="B229" s="789" t="str">
        <f>目录及填表说明!$D$4</f>
        <v>请填XX项目</v>
      </c>
      <c r="C229" s="1021" t="str">
        <f>C199</f>
        <v>类别3</v>
      </c>
      <c r="D229" s="1192"/>
      <c r="E229" s="388">
        <f t="shared" si="538"/>
        <v>0</v>
      </c>
      <c r="F229" s="388">
        <f t="shared" si="538"/>
        <v>0</v>
      </c>
      <c r="G229" s="389">
        <f t="shared" ref="G229" si="545">G19*G169</f>
        <v>0</v>
      </c>
      <c r="H229" s="388">
        <f t="shared" si="540"/>
        <v>0</v>
      </c>
      <c r="I229" s="388">
        <f t="shared" si="540"/>
        <v>0</v>
      </c>
      <c r="J229" s="388">
        <f t="shared" si="540"/>
        <v>0</v>
      </c>
      <c r="K229" s="388">
        <f t="shared" si="540"/>
        <v>0</v>
      </c>
      <c r="L229" s="388">
        <f t="shared" si="540"/>
        <v>0</v>
      </c>
      <c r="M229" s="388">
        <f t="shared" si="540"/>
        <v>0</v>
      </c>
      <c r="N229" s="387">
        <f t="shared" si="496"/>
        <v>0</v>
      </c>
      <c r="O229" s="1029">
        <f t="shared" si="317"/>
        <v>0</v>
      </c>
      <c r="P229" s="49">
        <f t="shared" ref="P229" si="546">P19*P169</f>
        <v>0</v>
      </c>
      <c r="Q229" s="388">
        <f t="shared" si="542"/>
        <v>0</v>
      </c>
      <c r="R229" s="388">
        <f t="shared" si="542"/>
        <v>0</v>
      </c>
      <c r="S229" s="388">
        <f t="shared" si="542"/>
        <v>0</v>
      </c>
      <c r="T229" s="388">
        <f t="shared" si="542"/>
        <v>0</v>
      </c>
      <c r="U229" s="388">
        <f t="shared" si="542"/>
        <v>0</v>
      </c>
      <c r="V229" s="388">
        <f t="shared" si="542"/>
        <v>0</v>
      </c>
      <c r="W229" s="387">
        <f t="shared" si="498"/>
        <v>0</v>
      </c>
      <c r="X229" s="1029">
        <f t="shared" si="319"/>
        <v>0</v>
      </c>
      <c r="Y229" s="394">
        <f t="shared" si="486"/>
        <v>0</v>
      </c>
      <c r="Z229" s="387">
        <f t="shared" si="487"/>
        <v>0</v>
      </c>
      <c r="AA229" s="1029">
        <f t="shared" si="488"/>
        <v>0</v>
      </c>
      <c r="AB229" s="394">
        <f t="shared" si="499"/>
        <v>0</v>
      </c>
      <c r="AC229" s="387">
        <f t="shared" si="500"/>
        <v>0</v>
      </c>
      <c r="AD229" s="1029">
        <f t="shared" si="501"/>
        <v>0</v>
      </c>
    </row>
    <row r="230" spans="1:30" s="1019" customFormat="1" outlineLevel="1">
      <c r="A230" s="789" t="str">
        <f>目录及填表说明!$D$3</f>
        <v>请填XX地区</v>
      </c>
      <c r="B230" s="789" t="str">
        <f>目录及填表说明!$D$4</f>
        <v>请填XX项目</v>
      </c>
      <c r="C230" s="1020" t="str">
        <f>C200</f>
        <v>类别4</v>
      </c>
      <c r="D230" s="1192"/>
      <c r="E230" s="388">
        <f t="shared" si="538"/>
        <v>0</v>
      </c>
      <c r="F230" s="388">
        <f t="shared" si="538"/>
        <v>0</v>
      </c>
      <c r="G230" s="389">
        <f t="shared" ref="G230" si="547">G20*G170</f>
        <v>0</v>
      </c>
      <c r="H230" s="388">
        <f t="shared" si="540"/>
        <v>0</v>
      </c>
      <c r="I230" s="388">
        <f t="shared" si="540"/>
        <v>0</v>
      </c>
      <c r="J230" s="388">
        <f t="shared" si="540"/>
        <v>0</v>
      </c>
      <c r="K230" s="388">
        <f t="shared" si="540"/>
        <v>0</v>
      </c>
      <c r="L230" s="388">
        <f t="shared" si="540"/>
        <v>0</v>
      </c>
      <c r="M230" s="388">
        <f t="shared" si="540"/>
        <v>0</v>
      </c>
      <c r="N230" s="387">
        <f t="shared" si="496"/>
        <v>0</v>
      </c>
      <c r="O230" s="1029">
        <f t="shared" si="317"/>
        <v>0</v>
      </c>
      <c r="P230" s="49">
        <f t="shared" ref="P230" si="548">P20*P170</f>
        <v>0</v>
      </c>
      <c r="Q230" s="388">
        <f t="shared" si="542"/>
        <v>0</v>
      </c>
      <c r="R230" s="388">
        <f t="shared" si="542"/>
        <v>0</v>
      </c>
      <c r="S230" s="388">
        <f t="shared" si="542"/>
        <v>0</v>
      </c>
      <c r="T230" s="388">
        <f t="shared" si="542"/>
        <v>0</v>
      </c>
      <c r="U230" s="388">
        <f t="shared" si="542"/>
        <v>0</v>
      </c>
      <c r="V230" s="388">
        <f t="shared" si="542"/>
        <v>0</v>
      </c>
      <c r="W230" s="387">
        <f t="shared" si="498"/>
        <v>0</v>
      </c>
      <c r="X230" s="1029">
        <f t="shared" si="319"/>
        <v>0</v>
      </c>
      <c r="Y230" s="394">
        <f t="shared" si="486"/>
        <v>0</v>
      </c>
      <c r="Z230" s="387">
        <f t="shared" si="487"/>
        <v>0</v>
      </c>
      <c r="AA230" s="1029">
        <f t="shared" si="488"/>
        <v>0</v>
      </c>
      <c r="AB230" s="394">
        <f t="shared" si="499"/>
        <v>0</v>
      </c>
      <c r="AC230" s="387">
        <f t="shared" si="500"/>
        <v>0</v>
      </c>
      <c r="AD230" s="1029">
        <f t="shared" si="501"/>
        <v>0</v>
      </c>
    </row>
    <row r="231" spans="1:30" s="1019" customFormat="1">
      <c r="A231" s="789" t="str">
        <f>目录及填表说明!$D$3</f>
        <v>请填XX地区</v>
      </c>
      <c r="B231" s="789" t="str">
        <f>目录及填表说明!$D$4</f>
        <v>请填XX项目</v>
      </c>
      <c r="C231" s="1016" t="s">
        <v>31</v>
      </c>
      <c r="D231" s="1192"/>
      <c r="E231" s="390">
        <f t="shared" ref="E231:F231" si="549">SUM(E232:E235)</f>
        <v>0</v>
      </c>
      <c r="F231" s="390">
        <f t="shared" si="549"/>
        <v>0</v>
      </c>
      <c r="G231" s="389">
        <f t="shared" ref="G231:H231" si="550">SUM(G232:G235)</f>
        <v>0</v>
      </c>
      <c r="H231" s="390">
        <f t="shared" si="550"/>
        <v>0</v>
      </c>
      <c r="I231" s="390">
        <f t="shared" ref="I231" si="551">SUM(I232:I235)</f>
        <v>0</v>
      </c>
      <c r="J231" s="390">
        <f t="shared" ref="J231" si="552">SUM(J232:J235)</f>
        <v>0</v>
      </c>
      <c r="K231" s="390">
        <f t="shared" ref="K231" si="553">SUM(K232:K235)</f>
        <v>0</v>
      </c>
      <c r="L231" s="390">
        <f t="shared" ref="L231" si="554">SUM(L232:L235)</f>
        <v>0</v>
      </c>
      <c r="M231" s="390">
        <f t="shared" ref="M231" si="555">SUM(M232:M235)</f>
        <v>0</v>
      </c>
      <c r="N231" s="387">
        <f t="shared" si="496"/>
        <v>0</v>
      </c>
      <c r="O231" s="1029">
        <f t="shared" si="317"/>
        <v>0</v>
      </c>
      <c r="P231" s="49">
        <f t="shared" ref="P231:V231" si="556">SUM(P232:P235)</f>
        <v>0</v>
      </c>
      <c r="Q231" s="390">
        <f t="shared" si="556"/>
        <v>0</v>
      </c>
      <c r="R231" s="390">
        <f t="shared" si="556"/>
        <v>0</v>
      </c>
      <c r="S231" s="390">
        <f t="shared" si="556"/>
        <v>0</v>
      </c>
      <c r="T231" s="390">
        <f t="shared" si="556"/>
        <v>0</v>
      </c>
      <c r="U231" s="390">
        <f t="shared" si="556"/>
        <v>0</v>
      </c>
      <c r="V231" s="390">
        <f t="shared" si="556"/>
        <v>0</v>
      </c>
      <c r="W231" s="387">
        <f t="shared" si="498"/>
        <v>0</v>
      </c>
      <c r="X231" s="1029">
        <f t="shared" si="319"/>
        <v>0</v>
      </c>
      <c r="Y231" s="394">
        <f t="shared" si="486"/>
        <v>0</v>
      </c>
      <c r="Z231" s="387">
        <f t="shared" si="487"/>
        <v>0</v>
      </c>
      <c r="AA231" s="1029">
        <f t="shared" si="488"/>
        <v>0</v>
      </c>
      <c r="AB231" s="394">
        <f t="shared" si="499"/>
        <v>0</v>
      </c>
      <c r="AC231" s="387">
        <f t="shared" si="500"/>
        <v>0</v>
      </c>
      <c r="AD231" s="1029">
        <f t="shared" si="501"/>
        <v>0</v>
      </c>
    </row>
    <row r="232" spans="1:30" s="1019" customFormat="1" outlineLevel="1">
      <c r="A232" s="789" t="str">
        <f>目录及填表说明!$D$3</f>
        <v>请填XX地区</v>
      </c>
      <c r="B232" s="789" t="str">
        <f>目录及填表说明!$D$4</f>
        <v>请填XX项目</v>
      </c>
      <c r="C232" s="1020" t="str">
        <f>C202</f>
        <v>类别1</v>
      </c>
      <c r="D232" s="1192"/>
      <c r="E232" s="388">
        <f t="shared" ref="E232:F235" si="557">(E22*E172)/10000</f>
        <v>0</v>
      </c>
      <c r="F232" s="388">
        <f t="shared" si="557"/>
        <v>0</v>
      </c>
      <c r="G232" s="389">
        <f t="shared" ref="G232" si="558">G22*G172</f>
        <v>0</v>
      </c>
      <c r="H232" s="388">
        <f t="shared" ref="H232:M235" si="559">(H22*H172)/10000</f>
        <v>0</v>
      </c>
      <c r="I232" s="388">
        <f t="shared" si="559"/>
        <v>0</v>
      </c>
      <c r="J232" s="388">
        <f t="shared" si="559"/>
        <v>0</v>
      </c>
      <c r="K232" s="388">
        <f t="shared" si="559"/>
        <v>0</v>
      </c>
      <c r="L232" s="388">
        <f t="shared" si="559"/>
        <v>0</v>
      </c>
      <c r="M232" s="388">
        <f t="shared" si="559"/>
        <v>0</v>
      </c>
      <c r="N232" s="387">
        <f t="shared" si="496"/>
        <v>0</v>
      </c>
      <c r="O232" s="1029">
        <f t="shared" si="317"/>
        <v>0</v>
      </c>
      <c r="P232" s="49">
        <f t="shared" ref="P232" si="560">P22*P172</f>
        <v>0</v>
      </c>
      <c r="Q232" s="388">
        <f t="shared" ref="Q232:V235" si="561">(Q22*Q172)/10000</f>
        <v>0</v>
      </c>
      <c r="R232" s="388">
        <f t="shared" si="561"/>
        <v>0</v>
      </c>
      <c r="S232" s="388">
        <f t="shared" si="561"/>
        <v>0</v>
      </c>
      <c r="T232" s="388">
        <f t="shared" si="561"/>
        <v>0</v>
      </c>
      <c r="U232" s="388">
        <f t="shared" si="561"/>
        <v>0</v>
      </c>
      <c r="V232" s="388">
        <f t="shared" si="561"/>
        <v>0</v>
      </c>
      <c r="W232" s="387">
        <f t="shared" si="498"/>
        <v>0</v>
      </c>
      <c r="X232" s="1029">
        <f t="shared" si="319"/>
        <v>0</v>
      </c>
      <c r="Y232" s="394">
        <f t="shared" si="486"/>
        <v>0</v>
      </c>
      <c r="Z232" s="387">
        <f t="shared" si="487"/>
        <v>0</v>
      </c>
      <c r="AA232" s="1029">
        <f t="shared" si="488"/>
        <v>0</v>
      </c>
      <c r="AB232" s="394">
        <f t="shared" si="499"/>
        <v>0</v>
      </c>
      <c r="AC232" s="387">
        <f t="shared" si="500"/>
        <v>0</v>
      </c>
      <c r="AD232" s="1029">
        <f t="shared" si="501"/>
        <v>0</v>
      </c>
    </row>
    <row r="233" spans="1:30" s="1019" customFormat="1" outlineLevel="1">
      <c r="A233" s="789" t="str">
        <f>目录及填表说明!$D$3</f>
        <v>请填XX地区</v>
      </c>
      <c r="B233" s="789" t="str">
        <f>目录及填表说明!$D$4</f>
        <v>请填XX项目</v>
      </c>
      <c r="C233" s="1020" t="str">
        <f>C203</f>
        <v>类别2</v>
      </c>
      <c r="D233" s="1192"/>
      <c r="E233" s="388">
        <f t="shared" si="557"/>
        <v>0</v>
      </c>
      <c r="F233" s="388">
        <f t="shared" si="557"/>
        <v>0</v>
      </c>
      <c r="G233" s="389">
        <f t="shared" ref="G233" si="562">G23*G173</f>
        <v>0</v>
      </c>
      <c r="H233" s="388">
        <f t="shared" si="559"/>
        <v>0</v>
      </c>
      <c r="I233" s="388">
        <f t="shared" si="559"/>
        <v>0</v>
      </c>
      <c r="J233" s="388">
        <f t="shared" si="559"/>
        <v>0</v>
      </c>
      <c r="K233" s="388">
        <f t="shared" si="559"/>
        <v>0</v>
      </c>
      <c r="L233" s="388">
        <f t="shared" si="559"/>
        <v>0</v>
      </c>
      <c r="M233" s="388">
        <f t="shared" si="559"/>
        <v>0</v>
      </c>
      <c r="N233" s="387">
        <f t="shared" si="496"/>
        <v>0</v>
      </c>
      <c r="O233" s="1029">
        <f t="shared" si="317"/>
        <v>0</v>
      </c>
      <c r="P233" s="49">
        <f t="shared" ref="P233" si="563">P23*P173</f>
        <v>0</v>
      </c>
      <c r="Q233" s="388">
        <f t="shared" si="561"/>
        <v>0</v>
      </c>
      <c r="R233" s="388">
        <f t="shared" si="561"/>
        <v>0</v>
      </c>
      <c r="S233" s="388">
        <f t="shared" si="561"/>
        <v>0</v>
      </c>
      <c r="T233" s="388">
        <f t="shared" si="561"/>
        <v>0</v>
      </c>
      <c r="U233" s="388">
        <f t="shared" si="561"/>
        <v>0</v>
      </c>
      <c r="V233" s="388">
        <f t="shared" si="561"/>
        <v>0</v>
      </c>
      <c r="W233" s="387">
        <f t="shared" si="498"/>
        <v>0</v>
      </c>
      <c r="X233" s="1029">
        <f t="shared" si="319"/>
        <v>0</v>
      </c>
      <c r="Y233" s="394">
        <f t="shared" si="486"/>
        <v>0</v>
      </c>
      <c r="Z233" s="387">
        <f t="shared" si="487"/>
        <v>0</v>
      </c>
      <c r="AA233" s="1029">
        <f t="shared" si="488"/>
        <v>0</v>
      </c>
      <c r="AB233" s="394">
        <f t="shared" si="499"/>
        <v>0</v>
      </c>
      <c r="AC233" s="387">
        <f t="shared" si="500"/>
        <v>0</v>
      </c>
      <c r="AD233" s="1029">
        <f t="shared" si="501"/>
        <v>0</v>
      </c>
    </row>
    <row r="234" spans="1:30" s="1019" customFormat="1" outlineLevel="1">
      <c r="A234" s="789" t="str">
        <f>目录及填表说明!$D$3</f>
        <v>请填XX地区</v>
      </c>
      <c r="B234" s="789" t="str">
        <f>目录及填表说明!$D$4</f>
        <v>请填XX项目</v>
      </c>
      <c r="C234" s="1021" t="str">
        <f>C204</f>
        <v>类别3</v>
      </c>
      <c r="D234" s="1192"/>
      <c r="E234" s="388">
        <f t="shared" si="557"/>
        <v>0</v>
      </c>
      <c r="F234" s="388">
        <f t="shared" si="557"/>
        <v>0</v>
      </c>
      <c r="G234" s="389">
        <f t="shared" ref="G234" si="564">G24*G174</f>
        <v>0</v>
      </c>
      <c r="H234" s="388">
        <f t="shared" si="559"/>
        <v>0</v>
      </c>
      <c r="I234" s="388">
        <f t="shared" si="559"/>
        <v>0</v>
      </c>
      <c r="J234" s="388">
        <f t="shared" si="559"/>
        <v>0</v>
      </c>
      <c r="K234" s="388">
        <f t="shared" si="559"/>
        <v>0</v>
      </c>
      <c r="L234" s="388">
        <f t="shared" si="559"/>
        <v>0</v>
      </c>
      <c r="M234" s="388">
        <f t="shared" si="559"/>
        <v>0</v>
      </c>
      <c r="N234" s="387">
        <f t="shared" si="496"/>
        <v>0</v>
      </c>
      <c r="O234" s="1029">
        <f t="shared" si="317"/>
        <v>0</v>
      </c>
      <c r="P234" s="49">
        <f t="shared" ref="P234" si="565">P24*P174</f>
        <v>0</v>
      </c>
      <c r="Q234" s="388">
        <f t="shared" si="561"/>
        <v>0</v>
      </c>
      <c r="R234" s="388">
        <f t="shared" si="561"/>
        <v>0</v>
      </c>
      <c r="S234" s="388">
        <f t="shared" si="561"/>
        <v>0</v>
      </c>
      <c r="T234" s="388">
        <f t="shared" si="561"/>
        <v>0</v>
      </c>
      <c r="U234" s="388">
        <f t="shared" si="561"/>
        <v>0</v>
      </c>
      <c r="V234" s="388">
        <f t="shared" si="561"/>
        <v>0</v>
      </c>
      <c r="W234" s="387">
        <f t="shared" si="498"/>
        <v>0</v>
      </c>
      <c r="X234" s="1029">
        <f t="shared" si="319"/>
        <v>0</v>
      </c>
      <c r="Y234" s="394">
        <f t="shared" si="486"/>
        <v>0</v>
      </c>
      <c r="Z234" s="387">
        <f t="shared" si="487"/>
        <v>0</v>
      </c>
      <c r="AA234" s="1029">
        <f t="shared" si="488"/>
        <v>0</v>
      </c>
      <c r="AB234" s="394">
        <f t="shared" si="499"/>
        <v>0</v>
      </c>
      <c r="AC234" s="387">
        <f t="shared" si="500"/>
        <v>0</v>
      </c>
      <c r="AD234" s="1029">
        <f t="shared" si="501"/>
        <v>0</v>
      </c>
    </row>
    <row r="235" spans="1:30" s="1019" customFormat="1" outlineLevel="1">
      <c r="A235" s="789" t="str">
        <f>目录及填表说明!$D$3</f>
        <v>请填XX地区</v>
      </c>
      <c r="B235" s="789" t="str">
        <f>目录及填表说明!$D$4</f>
        <v>请填XX项目</v>
      </c>
      <c r="C235" s="1020" t="str">
        <f>C205</f>
        <v>类别4</v>
      </c>
      <c r="D235" s="1192"/>
      <c r="E235" s="388">
        <f t="shared" si="557"/>
        <v>0</v>
      </c>
      <c r="F235" s="388">
        <f t="shared" si="557"/>
        <v>0</v>
      </c>
      <c r="G235" s="389">
        <f t="shared" ref="G235" si="566">G25*G175</f>
        <v>0</v>
      </c>
      <c r="H235" s="388">
        <f t="shared" si="559"/>
        <v>0</v>
      </c>
      <c r="I235" s="388">
        <f t="shared" si="559"/>
        <v>0</v>
      </c>
      <c r="J235" s="388">
        <f t="shared" si="559"/>
        <v>0</v>
      </c>
      <c r="K235" s="388">
        <f t="shared" si="559"/>
        <v>0</v>
      </c>
      <c r="L235" s="388">
        <f t="shared" si="559"/>
        <v>0</v>
      </c>
      <c r="M235" s="388">
        <f t="shared" si="559"/>
        <v>0</v>
      </c>
      <c r="N235" s="387">
        <f t="shared" si="496"/>
        <v>0</v>
      </c>
      <c r="O235" s="1029">
        <f t="shared" si="317"/>
        <v>0</v>
      </c>
      <c r="P235" s="49">
        <f t="shared" ref="P235" si="567">P25*P175</f>
        <v>0</v>
      </c>
      <c r="Q235" s="388">
        <f t="shared" si="561"/>
        <v>0</v>
      </c>
      <c r="R235" s="388">
        <f t="shared" si="561"/>
        <v>0</v>
      </c>
      <c r="S235" s="388">
        <f t="shared" si="561"/>
        <v>0</v>
      </c>
      <c r="T235" s="388">
        <f t="shared" si="561"/>
        <v>0</v>
      </c>
      <c r="U235" s="388">
        <f t="shared" si="561"/>
        <v>0</v>
      </c>
      <c r="V235" s="388">
        <f t="shared" si="561"/>
        <v>0</v>
      </c>
      <c r="W235" s="387">
        <f t="shared" si="498"/>
        <v>0</v>
      </c>
      <c r="X235" s="1029">
        <f t="shared" si="319"/>
        <v>0</v>
      </c>
      <c r="Y235" s="394">
        <f t="shared" si="486"/>
        <v>0</v>
      </c>
      <c r="Z235" s="387">
        <f t="shared" si="487"/>
        <v>0</v>
      </c>
      <c r="AA235" s="1029">
        <f t="shared" si="488"/>
        <v>0</v>
      </c>
      <c r="AB235" s="394">
        <f t="shared" si="499"/>
        <v>0</v>
      </c>
      <c r="AC235" s="387">
        <f t="shared" si="500"/>
        <v>0</v>
      </c>
      <c r="AD235" s="1029">
        <f t="shared" si="501"/>
        <v>0</v>
      </c>
    </row>
    <row r="236" spans="1:30" s="1019" customFormat="1">
      <c r="A236" s="789" t="str">
        <f>目录及填表说明!$D$3</f>
        <v>请填XX地区</v>
      </c>
      <c r="B236" s="789" t="str">
        <f>目录及填表说明!$D$4</f>
        <v>请填XX项目</v>
      </c>
      <c r="C236" s="1016" t="s">
        <v>32</v>
      </c>
      <c r="D236" s="1192"/>
      <c r="E236" s="390">
        <f t="shared" ref="E236:F236" si="568">SUM(E237:E240)</f>
        <v>0</v>
      </c>
      <c r="F236" s="390">
        <f t="shared" si="568"/>
        <v>0</v>
      </c>
      <c r="G236" s="389">
        <f t="shared" ref="G236:H236" si="569">SUM(G237:G240)</f>
        <v>0</v>
      </c>
      <c r="H236" s="390">
        <f t="shared" si="569"/>
        <v>0</v>
      </c>
      <c r="I236" s="390">
        <f t="shared" ref="I236" si="570">SUM(I237:I240)</f>
        <v>0</v>
      </c>
      <c r="J236" s="390">
        <f t="shared" ref="J236" si="571">SUM(J237:J240)</f>
        <v>0</v>
      </c>
      <c r="K236" s="390">
        <f t="shared" ref="K236" si="572">SUM(K237:K240)</f>
        <v>0</v>
      </c>
      <c r="L236" s="390">
        <f t="shared" ref="L236" si="573">SUM(L237:L240)</f>
        <v>0</v>
      </c>
      <c r="M236" s="390">
        <f t="shared" ref="M236" si="574">SUM(M237:M240)</f>
        <v>0</v>
      </c>
      <c r="N236" s="387">
        <f t="shared" si="496"/>
        <v>0</v>
      </c>
      <c r="O236" s="1029">
        <f t="shared" si="317"/>
        <v>0</v>
      </c>
      <c r="P236" s="49">
        <f t="shared" ref="P236:V236" si="575">SUM(P237:P240)</f>
        <v>0</v>
      </c>
      <c r="Q236" s="390">
        <f t="shared" si="575"/>
        <v>0</v>
      </c>
      <c r="R236" s="390">
        <f t="shared" si="575"/>
        <v>0</v>
      </c>
      <c r="S236" s="390">
        <f t="shared" si="575"/>
        <v>0</v>
      </c>
      <c r="T236" s="390">
        <f t="shared" si="575"/>
        <v>0</v>
      </c>
      <c r="U236" s="390">
        <f t="shared" si="575"/>
        <v>0</v>
      </c>
      <c r="V236" s="390">
        <f t="shared" si="575"/>
        <v>0</v>
      </c>
      <c r="W236" s="387">
        <f t="shared" si="498"/>
        <v>0</v>
      </c>
      <c r="X236" s="1029">
        <f t="shared" si="319"/>
        <v>0</v>
      </c>
      <c r="Y236" s="394">
        <f t="shared" si="486"/>
        <v>0</v>
      </c>
      <c r="Z236" s="387">
        <f t="shared" si="487"/>
        <v>0</v>
      </c>
      <c r="AA236" s="1029">
        <f t="shared" si="488"/>
        <v>0</v>
      </c>
      <c r="AB236" s="394">
        <f t="shared" si="499"/>
        <v>0</v>
      </c>
      <c r="AC236" s="387">
        <f t="shared" si="500"/>
        <v>0</v>
      </c>
      <c r="AD236" s="1029">
        <f t="shared" si="501"/>
        <v>0</v>
      </c>
    </row>
    <row r="237" spans="1:30" s="1019" customFormat="1" outlineLevel="1">
      <c r="A237" s="789" t="str">
        <f>目录及填表说明!$D$3</f>
        <v>请填XX地区</v>
      </c>
      <c r="B237" s="789" t="str">
        <f>目录及填表说明!$D$4</f>
        <v>请填XX项目</v>
      </c>
      <c r="C237" s="1020" t="str">
        <f>C207</f>
        <v>类别1</v>
      </c>
      <c r="D237" s="1192"/>
      <c r="E237" s="388">
        <f t="shared" ref="E237:F240" si="576">(E27*E177)/10000</f>
        <v>0</v>
      </c>
      <c r="F237" s="388">
        <f t="shared" si="576"/>
        <v>0</v>
      </c>
      <c r="G237" s="389">
        <f t="shared" ref="G237" si="577">G27*G177</f>
        <v>0</v>
      </c>
      <c r="H237" s="388">
        <f t="shared" ref="H237:M240" si="578">(H27*H177)/10000</f>
        <v>0</v>
      </c>
      <c r="I237" s="388">
        <f t="shared" si="578"/>
        <v>0</v>
      </c>
      <c r="J237" s="388">
        <f t="shared" si="578"/>
        <v>0</v>
      </c>
      <c r="K237" s="388">
        <f t="shared" si="578"/>
        <v>0</v>
      </c>
      <c r="L237" s="388">
        <f t="shared" si="578"/>
        <v>0</v>
      </c>
      <c r="M237" s="388">
        <f t="shared" si="578"/>
        <v>0</v>
      </c>
      <c r="N237" s="387">
        <f t="shared" si="496"/>
        <v>0</v>
      </c>
      <c r="O237" s="1029">
        <f t="shared" si="317"/>
        <v>0</v>
      </c>
      <c r="P237" s="49">
        <f t="shared" ref="P237" si="579">P27*P177</f>
        <v>0</v>
      </c>
      <c r="Q237" s="388">
        <f t="shared" ref="Q237:V240" si="580">(Q27*Q177)/10000</f>
        <v>0</v>
      </c>
      <c r="R237" s="388">
        <f t="shared" si="580"/>
        <v>0</v>
      </c>
      <c r="S237" s="388">
        <f t="shared" si="580"/>
        <v>0</v>
      </c>
      <c r="T237" s="388">
        <f t="shared" si="580"/>
        <v>0</v>
      </c>
      <c r="U237" s="388">
        <f t="shared" si="580"/>
        <v>0</v>
      </c>
      <c r="V237" s="388">
        <f t="shared" si="580"/>
        <v>0</v>
      </c>
      <c r="W237" s="387">
        <f t="shared" si="498"/>
        <v>0</v>
      </c>
      <c r="X237" s="1029">
        <f t="shared" si="319"/>
        <v>0</v>
      </c>
      <c r="Y237" s="394">
        <f t="shared" si="486"/>
        <v>0</v>
      </c>
      <c r="Z237" s="387">
        <f t="shared" si="487"/>
        <v>0</v>
      </c>
      <c r="AA237" s="1029">
        <f t="shared" si="488"/>
        <v>0</v>
      </c>
      <c r="AB237" s="394">
        <f t="shared" si="499"/>
        <v>0</v>
      </c>
      <c r="AC237" s="387">
        <f t="shared" si="500"/>
        <v>0</v>
      </c>
      <c r="AD237" s="1029">
        <f t="shared" si="501"/>
        <v>0</v>
      </c>
    </row>
    <row r="238" spans="1:30" s="1019" customFormat="1" outlineLevel="1">
      <c r="A238" s="789" t="str">
        <f>目录及填表说明!$D$3</f>
        <v>请填XX地区</v>
      </c>
      <c r="B238" s="789" t="str">
        <f>目录及填表说明!$D$4</f>
        <v>请填XX项目</v>
      </c>
      <c r="C238" s="1020" t="str">
        <f>C208</f>
        <v>类别2</v>
      </c>
      <c r="D238" s="1192"/>
      <c r="E238" s="388">
        <f t="shared" si="576"/>
        <v>0</v>
      </c>
      <c r="F238" s="388">
        <f t="shared" si="576"/>
        <v>0</v>
      </c>
      <c r="G238" s="389">
        <f t="shared" ref="G238" si="581">G28*G178</f>
        <v>0</v>
      </c>
      <c r="H238" s="388">
        <f t="shared" si="578"/>
        <v>0</v>
      </c>
      <c r="I238" s="388">
        <f t="shared" si="578"/>
        <v>0</v>
      </c>
      <c r="J238" s="388">
        <f t="shared" si="578"/>
        <v>0</v>
      </c>
      <c r="K238" s="388">
        <f t="shared" si="578"/>
        <v>0</v>
      </c>
      <c r="L238" s="388">
        <f t="shared" si="578"/>
        <v>0</v>
      </c>
      <c r="M238" s="388">
        <f t="shared" si="578"/>
        <v>0</v>
      </c>
      <c r="N238" s="387">
        <f t="shared" si="496"/>
        <v>0</v>
      </c>
      <c r="O238" s="1029">
        <f t="shared" si="317"/>
        <v>0</v>
      </c>
      <c r="P238" s="49">
        <f t="shared" ref="P238" si="582">P28*P178</f>
        <v>0</v>
      </c>
      <c r="Q238" s="388">
        <f t="shared" si="580"/>
        <v>0</v>
      </c>
      <c r="R238" s="388">
        <f t="shared" si="580"/>
        <v>0</v>
      </c>
      <c r="S238" s="388">
        <f t="shared" si="580"/>
        <v>0</v>
      </c>
      <c r="T238" s="388">
        <f t="shared" si="580"/>
        <v>0</v>
      </c>
      <c r="U238" s="388">
        <f t="shared" si="580"/>
        <v>0</v>
      </c>
      <c r="V238" s="388">
        <f t="shared" si="580"/>
        <v>0</v>
      </c>
      <c r="W238" s="387">
        <f t="shared" si="498"/>
        <v>0</v>
      </c>
      <c r="X238" s="1029">
        <f t="shared" si="319"/>
        <v>0</v>
      </c>
      <c r="Y238" s="394">
        <f t="shared" si="486"/>
        <v>0</v>
      </c>
      <c r="Z238" s="387">
        <f t="shared" si="487"/>
        <v>0</v>
      </c>
      <c r="AA238" s="1029">
        <f t="shared" si="488"/>
        <v>0</v>
      </c>
      <c r="AB238" s="394">
        <f t="shared" si="499"/>
        <v>0</v>
      </c>
      <c r="AC238" s="387">
        <f t="shared" si="500"/>
        <v>0</v>
      </c>
      <c r="AD238" s="1029">
        <f t="shared" si="501"/>
        <v>0</v>
      </c>
    </row>
    <row r="239" spans="1:30" s="1019" customFormat="1" outlineLevel="1">
      <c r="A239" s="789" t="str">
        <f>目录及填表说明!$D$3</f>
        <v>请填XX地区</v>
      </c>
      <c r="B239" s="789" t="str">
        <f>目录及填表说明!$D$4</f>
        <v>请填XX项目</v>
      </c>
      <c r="C239" s="1021" t="str">
        <f>C209</f>
        <v>类别3</v>
      </c>
      <c r="D239" s="1192"/>
      <c r="E239" s="388">
        <f t="shared" si="576"/>
        <v>0</v>
      </c>
      <c r="F239" s="388">
        <f t="shared" si="576"/>
        <v>0</v>
      </c>
      <c r="G239" s="389">
        <f t="shared" ref="G239" si="583">G29*G179</f>
        <v>0</v>
      </c>
      <c r="H239" s="388">
        <f t="shared" si="578"/>
        <v>0</v>
      </c>
      <c r="I239" s="388">
        <f t="shared" si="578"/>
        <v>0</v>
      </c>
      <c r="J239" s="388">
        <f t="shared" si="578"/>
        <v>0</v>
      </c>
      <c r="K239" s="388">
        <f t="shared" si="578"/>
        <v>0</v>
      </c>
      <c r="L239" s="388">
        <f t="shared" si="578"/>
        <v>0</v>
      </c>
      <c r="M239" s="388">
        <f t="shared" si="578"/>
        <v>0</v>
      </c>
      <c r="N239" s="387">
        <f t="shared" si="496"/>
        <v>0</v>
      </c>
      <c r="O239" s="1029">
        <f t="shared" si="317"/>
        <v>0</v>
      </c>
      <c r="P239" s="49">
        <f t="shared" ref="P239" si="584">P29*P179</f>
        <v>0</v>
      </c>
      <c r="Q239" s="388">
        <f t="shared" si="580"/>
        <v>0</v>
      </c>
      <c r="R239" s="388">
        <f t="shared" si="580"/>
        <v>0</v>
      </c>
      <c r="S239" s="388">
        <f t="shared" si="580"/>
        <v>0</v>
      </c>
      <c r="T239" s="388">
        <f t="shared" si="580"/>
        <v>0</v>
      </c>
      <c r="U239" s="388">
        <f t="shared" si="580"/>
        <v>0</v>
      </c>
      <c r="V239" s="388">
        <f t="shared" si="580"/>
        <v>0</v>
      </c>
      <c r="W239" s="387">
        <f t="shared" si="498"/>
        <v>0</v>
      </c>
      <c r="X239" s="1029">
        <f t="shared" si="319"/>
        <v>0</v>
      </c>
      <c r="Y239" s="394">
        <f t="shared" si="486"/>
        <v>0</v>
      </c>
      <c r="Z239" s="387">
        <f t="shared" si="487"/>
        <v>0</v>
      </c>
      <c r="AA239" s="1029">
        <f t="shared" si="488"/>
        <v>0</v>
      </c>
      <c r="AB239" s="394">
        <f t="shared" si="499"/>
        <v>0</v>
      </c>
      <c r="AC239" s="387">
        <f t="shared" si="500"/>
        <v>0</v>
      </c>
      <c r="AD239" s="1029">
        <f t="shared" si="501"/>
        <v>0</v>
      </c>
    </row>
    <row r="240" spans="1:30" s="1019" customFormat="1" outlineLevel="1">
      <c r="A240" s="789" t="str">
        <f>目录及填表说明!$D$3</f>
        <v>请填XX地区</v>
      </c>
      <c r="B240" s="789" t="str">
        <f>目录及填表说明!$D$4</f>
        <v>请填XX项目</v>
      </c>
      <c r="C240" s="1020" t="str">
        <f>C210</f>
        <v>类别4</v>
      </c>
      <c r="D240" s="1192"/>
      <c r="E240" s="388">
        <f t="shared" si="576"/>
        <v>0</v>
      </c>
      <c r="F240" s="388">
        <f t="shared" si="576"/>
        <v>0</v>
      </c>
      <c r="G240" s="389">
        <f t="shared" ref="G240" si="585">G30*G180</f>
        <v>0</v>
      </c>
      <c r="H240" s="388">
        <f t="shared" si="578"/>
        <v>0</v>
      </c>
      <c r="I240" s="388">
        <f t="shared" si="578"/>
        <v>0</v>
      </c>
      <c r="J240" s="388">
        <f t="shared" si="578"/>
        <v>0</v>
      </c>
      <c r="K240" s="388">
        <f t="shared" si="578"/>
        <v>0</v>
      </c>
      <c r="L240" s="388">
        <f t="shared" si="578"/>
        <v>0</v>
      </c>
      <c r="M240" s="388">
        <f t="shared" si="578"/>
        <v>0</v>
      </c>
      <c r="N240" s="387">
        <f t="shared" si="496"/>
        <v>0</v>
      </c>
      <c r="O240" s="1029">
        <f t="shared" ref="O240:O244" si="586">IF(G240=0,IF(N240&gt;0,100%,IF(N240&lt;0,-100%,0)),IF(G240&lt;0,IF(N240&gt;0,100%,-N240/G240),N240/G240))</f>
        <v>0</v>
      </c>
      <c r="P240" s="49">
        <f t="shared" ref="P240" si="587">P30*P180</f>
        <v>0</v>
      </c>
      <c r="Q240" s="388">
        <f t="shared" si="580"/>
        <v>0</v>
      </c>
      <c r="R240" s="388">
        <f t="shared" si="580"/>
        <v>0</v>
      </c>
      <c r="S240" s="388">
        <f t="shared" si="580"/>
        <v>0</v>
      </c>
      <c r="T240" s="388">
        <f t="shared" si="580"/>
        <v>0</v>
      </c>
      <c r="U240" s="388">
        <f t="shared" si="580"/>
        <v>0</v>
      </c>
      <c r="V240" s="388">
        <f t="shared" si="580"/>
        <v>0</v>
      </c>
      <c r="W240" s="387">
        <f t="shared" si="498"/>
        <v>0</v>
      </c>
      <c r="X240" s="1029">
        <f t="shared" ref="X240:X244" si="588">IF(P240=0,IF(W240&gt;0,100%,IF(W240&lt;0,-100%,0)),IF(P240&lt;0,IF(W240&gt;0,100%,-W240/P240),W240/P240))</f>
        <v>0</v>
      </c>
      <c r="Y240" s="394">
        <f t="shared" si="486"/>
        <v>0</v>
      </c>
      <c r="Z240" s="387">
        <f t="shared" si="487"/>
        <v>0</v>
      </c>
      <c r="AA240" s="1029">
        <f t="shared" si="488"/>
        <v>0</v>
      </c>
      <c r="AB240" s="394">
        <f t="shared" si="499"/>
        <v>0</v>
      </c>
      <c r="AC240" s="387">
        <f t="shared" si="500"/>
        <v>0</v>
      </c>
      <c r="AD240" s="1029">
        <f t="shared" si="501"/>
        <v>0</v>
      </c>
    </row>
    <row r="241" spans="1:30" s="1019" customFormat="1">
      <c r="A241" s="789" t="str">
        <f>目录及填表说明!$D$3</f>
        <v>请填XX地区</v>
      </c>
      <c r="B241" s="789" t="str">
        <f>目录及填表说明!$D$4</f>
        <v>请填XX项目</v>
      </c>
      <c r="C241" s="1016" t="s">
        <v>33</v>
      </c>
      <c r="D241" s="1192"/>
      <c r="E241" s="390">
        <f>SUM(E242:E243)</f>
        <v>0</v>
      </c>
      <c r="F241" s="390">
        <f>SUM(F242:F243)</f>
        <v>0</v>
      </c>
      <c r="G241" s="389">
        <f t="shared" ref="G241:M241" si="589">SUM(G242:G243)</f>
        <v>0</v>
      </c>
      <c r="H241" s="390">
        <f t="shared" si="589"/>
        <v>0</v>
      </c>
      <c r="I241" s="390">
        <f t="shared" si="589"/>
        <v>0</v>
      </c>
      <c r="J241" s="390">
        <f t="shared" si="589"/>
        <v>0</v>
      </c>
      <c r="K241" s="390">
        <f t="shared" si="589"/>
        <v>0</v>
      </c>
      <c r="L241" s="390">
        <f t="shared" si="589"/>
        <v>0</v>
      </c>
      <c r="M241" s="390">
        <f t="shared" si="589"/>
        <v>0</v>
      </c>
      <c r="N241" s="387">
        <f t="shared" si="496"/>
        <v>0</v>
      </c>
      <c r="O241" s="1029">
        <f t="shared" si="586"/>
        <v>0</v>
      </c>
      <c r="P241" s="49">
        <f t="shared" ref="P241" si="590">SUM(P242:P243)</f>
        <v>0</v>
      </c>
      <c r="Q241" s="390">
        <f t="shared" ref="Q241" si="591">SUM(Q242:Q243)</f>
        <v>0</v>
      </c>
      <c r="R241" s="390">
        <f t="shared" ref="R241" si="592">SUM(R242:R243)</f>
        <v>0</v>
      </c>
      <c r="S241" s="390">
        <f t="shared" ref="S241" si="593">SUM(S242:S243)</f>
        <v>0</v>
      </c>
      <c r="T241" s="390">
        <f t="shared" ref="T241" si="594">SUM(T242:T243)</f>
        <v>0</v>
      </c>
      <c r="U241" s="390">
        <f t="shared" ref="U241" si="595">SUM(U242:U243)</f>
        <v>0</v>
      </c>
      <c r="V241" s="390">
        <f t="shared" ref="V241" si="596">SUM(V242:V243)</f>
        <v>0</v>
      </c>
      <c r="W241" s="387">
        <f t="shared" si="498"/>
        <v>0</v>
      </c>
      <c r="X241" s="1029">
        <f t="shared" si="588"/>
        <v>0</v>
      </c>
      <c r="Y241" s="394">
        <f t="shared" si="486"/>
        <v>0</v>
      </c>
      <c r="Z241" s="387">
        <f t="shared" si="487"/>
        <v>0</v>
      </c>
      <c r="AA241" s="1029">
        <f t="shared" si="488"/>
        <v>0</v>
      </c>
      <c r="AB241" s="394">
        <f t="shared" si="499"/>
        <v>0</v>
      </c>
      <c r="AC241" s="387">
        <f t="shared" si="500"/>
        <v>0</v>
      </c>
      <c r="AD241" s="1029">
        <f t="shared" si="501"/>
        <v>0</v>
      </c>
    </row>
    <row r="242" spans="1:30" s="1019" customFormat="1" outlineLevel="1">
      <c r="A242" s="789"/>
      <c r="B242" s="789"/>
      <c r="C242" s="1020" t="str">
        <f>C212</f>
        <v>类别1</v>
      </c>
      <c r="D242" s="1192"/>
      <c r="E242" s="388">
        <f t="shared" ref="E242:F244" si="597">(E32*E182)/10000</f>
        <v>0</v>
      </c>
      <c r="F242" s="388">
        <f t="shared" si="597"/>
        <v>0</v>
      </c>
      <c r="G242" s="389">
        <f t="shared" ref="G242" si="598">G32*G182</f>
        <v>0</v>
      </c>
      <c r="H242" s="388">
        <f t="shared" ref="H242:M244" si="599">(H32*H182)/10000</f>
        <v>0</v>
      </c>
      <c r="I242" s="388">
        <f t="shared" si="599"/>
        <v>0</v>
      </c>
      <c r="J242" s="388">
        <f t="shared" si="599"/>
        <v>0</v>
      </c>
      <c r="K242" s="388">
        <f t="shared" si="599"/>
        <v>0</v>
      </c>
      <c r="L242" s="388">
        <f t="shared" si="599"/>
        <v>0</v>
      </c>
      <c r="M242" s="388">
        <f t="shared" si="599"/>
        <v>0</v>
      </c>
      <c r="N242" s="387">
        <f t="shared" ref="N242:N243" si="600">SUM(H242:M242)</f>
        <v>0</v>
      </c>
      <c r="O242" s="1029">
        <f t="shared" ref="O242:O243" si="601">IF(G242=0,IF(N242&gt;0,100%,IF(N242&lt;0,-100%,0)),IF(G242&lt;0,IF(N242&gt;0,100%,-N242/G242),N242/G242))</f>
        <v>0</v>
      </c>
      <c r="P242" s="49">
        <f t="shared" ref="P242" si="602">P32*P182</f>
        <v>0</v>
      </c>
      <c r="Q242" s="388">
        <f t="shared" ref="Q242:V244" si="603">(Q32*Q182)/10000</f>
        <v>0</v>
      </c>
      <c r="R242" s="388">
        <f t="shared" si="603"/>
        <v>0</v>
      </c>
      <c r="S242" s="388">
        <f t="shared" si="603"/>
        <v>0</v>
      </c>
      <c r="T242" s="388">
        <f t="shared" si="603"/>
        <v>0</v>
      </c>
      <c r="U242" s="388">
        <f t="shared" si="603"/>
        <v>0</v>
      </c>
      <c r="V242" s="388">
        <f t="shared" si="603"/>
        <v>0</v>
      </c>
      <c r="W242" s="387">
        <f t="shared" ref="W242:W243" si="604">SUM(Q242:V242)</f>
        <v>0</v>
      </c>
      <c r="X242" s="1029">
        <f t="shared" ref="X242:X243" si="605">IF(P242=0,IF(W242&gt;0,100%,IF(W242&lt;0,-100%,0)),IF(P242&lt;0,IF(W242&gt;0,100%,-W242/P242),W242/P242))</f>
        <v>0</v>
      </c>
      <c r="Y242" s="394">
        <f t="shared" ref="Y242:Y243" si="606">G242+P242</f>
        <v>0</v>
      </c>
      <c r="Z242" s="387">
        <f t="shared" ref="Z242:Z243" si="607">N242+W242</f>
        <v>0</v>
      </c>
      <c r="AA242" s="1029">
        <f t="shared" ref="AA242:AA243" si="608">IF(Y242=0,IF(Z242&gt;0,100%,IF(Z242&lt;0,-100%,0)),IF(Y242&lt;0,IF(Z242&gt;0,100%,-Z242/Y242),Z242/Y242))</f>
        <v>0</v>
      </c>
      <c r="AB242" s="394">
        <f t="shared" si="499"/>
        <v>0</v>
      </c>
      <c r="AC242" s="387">
        <f t="shared" ref="AC242:AC243" si="609">F242+N242+W242</f>
        <v>0</v>
      </c>
      <c r="AD242" s="1029">
        <f t="shared" ref="AD242:AD243" si="610">IF(AB242=0,IF(AC242&gt;0,100%,IF(AC242&lt;0,-100%,0)),IF(AB242&lt;0,IF(AC242&gt;0,100%,-AC242/AB242),AC242/AB242))</f>
        <v>0</v>
      </c>
    </row>
    <row r="243" spans="1:30" s="1019" customFormat="1" outlineLevel="1">
      <c r="A243" s="789"/>
      <c r="B243" s="789"/>
      <c r="C243" s="1020" t="str">
        <f>C213</f>
        <v>类别2</v>
      </c>
      <c r="D243" s="1192"/>
      <c r="E243" s="388">
        <f t="shared" si="597"/>
        <v>0</v>
      </c>
      <c r="F243" s="388">
        <f t="shared" si="597"/>
        <v>0</v>
      </c>
      <c r="G243" s="389">
        <f t="shared" ref="G243" si="611">G33*G183</f>
        <v>0</v>
      </c>
      <c r="H243" s="388">
        <f t="shared" si="599"/>
        <v>0</v>
      </c>
      <c r="I243" s="388">
        <f t="shared" si="599"/>
        <v>0</v>
      </c>
      <c r="J243" s="388">
        <f t="shared" si="599"/>
        <v>0</v>
      </c>
      <c r="K243" s="388">
        <f t="shared" si="599"/>
        <v>0</v>
      </c>
      <c r="L243" s="388">
        <f t="shared" si="599"/>
        <v>0</v>
      </c>
      <c r="M243" s="388">
        <f t="shared" si="599"/>
        <v>0</v>
      </c>
      <c r="N243" s="387">
        <f t="shared" si="600"/>
        <v>0</v>
      </c>
      <c r="O243" s="1029">
        <f t="shared" si="601"/>
        <v>0</v>
      </c>
      <c r="P243" s="49">
        <f t="shared" ref="P243" si="612">P33*P183</f>
        <v>0</v>
      </c>
      <c r="Q243" s="388">
        <f t="shared" si="603"/>
        <v>0</v>
      </c>
      <c r="R243" s="388">
        <f t="shared" si="603"/>
        <v>0</v>
      </c>
      <c r="S243" s="388">
        <f t="shared" si="603"/>
        <v>0</v>
      </c>
      <c r="T243" s="388">
        <f t="shared" si="603"/>
        <v>0</v>
      </c>
      <c r="U243" s="388">
        <f t="shared" si="603"/>
        <v>0</v>
      </c>
      <c r="V243" s="388">
        <f t="shared" si="603"/>
        <v>0</v>
      </c>
      <c r="W243" s="387">
        <f t="shared" si="604"/>
        <v>0</v>
      </c>
      <c r="X243" s="1029">
        <f t="shared" si="605"/>
        <v>0</v>
      </c>
      <c r="Y243" s="394">
        <f t="shared" si="606"/>
        <v>0</v>
      </c>
      <c r="Z243" s="387">
        <f t="shared" si="607"/>
        <v>0</v>
      </c>
      <c r="AA243" s="1029">
        <f t="shared" si="608"/>
        <v>0</v>
      </c>
      <c r="AB243" s="394">
        <f t="shared" si="499"/>
        <v>0</v>
      </c>
      <c r="AC243" s="387">
        <f t="shared" si="609"/>
        <v>0</v>
      </c>
      <c r="AD243" s="1029">
        <f t="shared" si="610"/>
        <v>0</v>
      </c>
    </row>
    <row r="244" spans="1:30" s="1019" customFormat="1">
      <c r="A244" s="789" t="str">
        <f>目录及填表说明!$D$3</f>
        <v>请填XX地区</v>
      </c>
      <c r="B244" s="789" t="str">
        <f>目录及填表说明!$D$4</f>
        <v>请填XX项目</v>
      </c>
      <c r="C244" s="1016" t="s">
        <v>34</v>
      </c>
      <c r="D244" s="1192"/>
      <c r="E244" s="388">
        <f t="shared" si="597"/>
        <v>0</v>
      </c>
      <c r="F244" s="388">
        <f t="shared" si="597"/>
        <v>0</v>
      </c>
      <c r="G244" s="389">
        <f t="shared" ref="G244" si="613">G34*G184</f>
        <v>0</v>
      </c>
      <c r="H244" s="388">
        <f t="shared" si="599"/>
        <v>0</v>
      </c>
      <c r="I244" s="388">
        <f t="shared" si="599"/>
        <v>0</v>
      </c>
      <c r="J244" s="388">
        <f t="shared" si="599"/>
        <v>0</v>
      </c>
      <c r="K244" s="388">
        <f t="shared" si="599"/>
        <v>0</v>
      </c>
      <c r="L244" s="388">
        <f t="shared" si="599"/>
        <v>0</v>
      </c>
      <c r="M244" s="388">
        <f t="shared" si="599"/>
        <v>0</v>
      </c>
      <c r="N244" s="387">
        <f t="shared" si="496"/>
        <v>0</v>
      </c>
      <c r="O244" s="1029">
        <f t="shared" si="586"/>
        <v>0</v>
      </c>
      <c r="P244" s="49">
        <f t="shared" ref="P244" si="614">P34*P184</f>
        <v>0</v>
      </c>
      <c r="Q244" s="388">
        <f t="shared" si="603"/>
        <v>0</v>
      </c>
      <c r="R244" s="388">
        <f t="shared" si="603"/>
        <v>0</v>
      </c>
      <c r="S244" s="388">
        <f t="shared" si="603"/>
        <v>0</v>
      </c>
      <c r="T244" s="388">
        <f t="shared" si="603"/>
        <v>0</v>
      </c>
      <c r="U244" s="388">
        <f t="shared" si="603"/>
        <v>0</v>
      </c>
      <c r="V244" s="388">
        <f t="shared" si="603"/>
        <v>0</v>
      </c>
      <c r="W244" s="387">
        <f t="shared" si="498"/>
        <v>0</v>
      </c>
      <c r="X244" s="1029">
        <f t="shared" si="588"/>
        <v>0</v>
      </c>
      <c r="Y244" s="394">
        <f t="shared" si="486"/>
        <v>0</v>
      </c>
      <c r="Z244" s="387">
        <f t="shared" si="487"/>
        <v>0</v>
      </c>
      <c r="AA244" s="1029">
        <f t="shared" si="488"/>
        <v>0</v>
      </c>
      <c r="AB244" s="394">
        <f t="shared" si="499"/>
        <v>0</v>
      </c>
      <c r="AC244" s="387">
        <f t="shared" si="500"/>
        <v>0</v>
      </c>
      <c r="AD244" s="1029">
        <f t="shared" si="501"/>
        <v>0</v>
      </c>
    </row>
  </sheetData>
  <mergeCells count="26">
    <mergeCell ref="D216:D244"/>
    <mergeCell ref="G3:O3"/>
    <mergeCell ref="P3:X3"/>
    <mergeCell ref="Y3:AA3"/>
    <mergeCell ref="AB3:AD3"/>
    <mergeCell ref="C5:D5"/>
    <mergeCell ref="D186:D214"/>
    <mergeCell ref="C215:D215"/>
    <mergeCell ref="D66:D94"/>
    <mergeCell ref="F3:F4"/>
    <mergeCell ref="A1:B4"/>
    <mergeCell ref="D156:D184"/>
    <mergeCell ref="C155:D155"/>
    <mergeCell ref="C185:D185"/>
    <mergeCell ref="C125:D125"/>
    <mergeCell ref="D36:D64"/>
    <mergeCell ref="D96:D124"/>
    <mergeCell ref="D126:D154"/>
    <mergeCell ref="C35:D35"/>
    <mergeCell ref="C95:D95"/>
    <mergeCell ref="D6:D34"/>
    <mergeCell ref="C2:AD2"/>
    <mergeCell ref="C3:C4"/>
    <mergeCell ref="D3:D4"/>
    <mergeCell ref="C65:D65"/>
    <mergeCell ref="E3:E4"/>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19</vt:i4>
      </vt:variant>
      <vt:variant>
        <vt:lpstr>命名范围</vt:lpstr>
      </vt:variant>
      <vt:variant>
        <vt:i4>3</vt:i4>
      </vt:variant>
    </vt:vector>
  </HeadingPairs>
  <TitlesOfParts>
    <vt:vector size="22" baseType="lpstr">
      <vt:lpstr>表名</vt:lpstr>
      <vt:lpstr>目录及填表说明</vt:lpstr>
      <vt:lpstr>表2.1 出售物业预算执行总表</vt:lpstr>
      <vt:lpstr>表2.2 净利润和净利率分析表（出售）</vt:lpstr>
      <vt:lpstr>2.3 成本汇总表-出售</vt:lpstr>
      <vt:lpstr>2.4 销售分析表（出售）</vt:lpstr>
      <vt:lpstr>2.5 利润执行表（出售）</vt:lpstr>
      <vt:lpstr>2.5.1单方成本(链接至调整表）</vt:lpstr>
      <vt:lpstr>表1.3.1.1单方成本调整表</vt:lpstr>
      <vt:lpstr>表1.3.2土增税计算模板</vt:lpstr>
      <vt:lpstr>2.5.2 毛利及净利差异分析表(出售）</vt:lpstr>
      <vt:lpstr>表2.6 销售执行表（出售）</vt:lpstr>
      <vt:lpstr>表2.7 成本控制表(出售)</vt:lpstr>
      <vt:lpstr>表2.8 现金流量执行表(出售)</vt:lpstr>
      <vt:lpstr>2.3.1 成本汇总表-自持</vt:lpstr>
      <vt:lpstr>表2.9 利润预算执行表(自持)</vt:lpstr>
      <vt:lpstr>表2.10销售预算执行表(自持)</vt:lpstr>
      <vt:lpstr>表2.11 成本预算执行表(自持)</vt:lpstr>
      <vt:lpstr>表2.12 现金流量预算执行表(自持)</vt:lpstr>
      <vt:lpstr>'表2.6 销售执行表（出售）'!Print_Area</vt:lpstr>
      <vt:lpstr>表名!Print_Area</vt:lpstr>
      <vt:lpstr>表1.1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黄水群</dc:creator>
  <cp:lastModifiedBy>Administrator</cp:lastModifiedBy>
  <cp:lastPrinted>2018-05-30T09:39:28Z</cp:lastPrinted>
  <dcterms:created xsi:type="dcterms:W3CDTF">2017-09-01T01:52:08Z</dcterms:created>
  <dcterms:modified xsi:type="dcterms:W3CDTF">2018-08-27T08:08:10Z</dcterms:modified>
</cp:coreProperties>
</file>